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etrolinx.sharepoint.com/sites/VirtualControlRoom/Shared Documents/02-Engineering/"/>
    </mc:Choice>
  </mc:AlternateContent>
  <xr:revisionPtr revIDLastSave="0" documentId="8_{1A08FCA4-BEE5-480F-B22B-E0F097398F11}" xr6:coauthVersionLast="47" xr6:coauthVersionMax="47" xr10:uidLastSave="{00000000-0000-0000-0000-000000000000}"/>
  <bookViews>
    <workbookView xWindow="28680" yWindow="-120" windowWidth="29040" windowHeight="15840" xr2:uid="{9E97B0D3-1F80-4A78-9F14-330862F9954E}"/>
  </bookViews>
  <sheets>
    <sheet name="Excavation Zone Calc (from EOT)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5" l="1"/>
  <c r="P6" i="5" s="1"/>
  <c r="P7" i="5"/>
  <c r="P5" i="5"/>
  <c r="W7" i="5" s="1"/>
  <c r="N19" i="5" s="1"/>
  <c r="T6" i="5"/>
  <c r="T5" i="5"/>
  <c r="T7" i="5"/>
  <c r="T8" i="5"/>
  <c r="T9" i="5"/>
  <c r="T4" i="5"/>
  <c r="D11" i="5"/>
  <c r="N11" i="5" s="1"/>
  <c r="H11" i="5"/>
  <c r="AA4" i="5"/>
  <c r="X7" i="5" l="1"/>
  <c r="O19" i="5" s="1"/>
  <c r="O20" i="5" s="1"/>
  <c r="Z6" i="5" s="1"/>
  <c r="X6" i="5"/>
  <c r="W4" i="5"/>
  <c r="N15" i="5"/>
  <c r="U6" i="5" l="1"/>
  <c r="U8" i="5"/>
  <c r="U9" i="5"/>
  <c r="U5" i="5"/>
  <c r="U4" i="5"/>
  <c r="U7" i="5"/>
  <c r="N21" i="5"/>
  <c r="N24" i="5" s="1"/>
  <c r="Z11" i="5"/>
  <c r="AA6" i="5"/>
  <c r="Z7" i="5" s="1"/>
  <c r="AA7" i="5" l="1"/>
  <c r="O11" i="5" s="1"/>
  <c r="P11" i="5" s="1"/>
  <c r="O21" i="5"/>
  <c r="O24" i="5" s="1"/>
  <c r="O25" i="5" s="1"/>
  <c r="AA11" i="5"/>
  <c r="Z12" i="5" s="1"/>
  <c r="AA12" i="5" s="1"/>
  <c r="O15" i="5" s="1"/>
  <c r="P15" i="5" l="1"/>
  <c r="B14" i="5" s="1"/>
  <c r="B16" i="5" s="1"/>
  <c r="B15" i="5" l="1"/>
  <c r="F21" i="5"/>
  <c r="B21" i="5" s="1"/>
  <c r="B19" i="5"/>
  <c r="I21" i="5"/>
  <c r="E21" i="5"/>
</calcChain>
</file>

<file path=xl/sharedStrings.xml><?xml version="1.0" encoding="utf-8"?>
<sst xmlns="http://schemas.openxmlformats.org/spreadsheetml/2006/main" count="72" uniqueCount="46">
  <si>
    <t>Check</t>
  </si>
  <si>
    <t>Excavation Zone Location</t>
  </si>
  <si>
    <t>Zone 3</t>
  </si>
  <si>
    <t>Zone 2</t>
  </si>
  <si>
    <t>in</t>
  </si>
  <si>
    <t>m</t>
  </si>
  <si>
    <t>Excavation is located within:</t>
  </si>
  <si>
    <t>Note: This tool is for information only to assist field staff with Zone 3 Excavation Audits. Please refer to Appendix W of the GTTS for confirmation of Excavation Location. Metrolinx is not responsible for any information presented in this file.</t>
  </si>
  <si>
    <t>Tie Material</t>
  </si>
  <si>
    <t>Tie Length</t>
  </si>
  <si>
    <t>Tie Depth</t>
  </si>
  <si>
    <t>ft</t>
  </si>
  <si>
    <t>Tie Outline</t>
  </si>
  <si>
    <t>x</t>
  </si>
  <si>
    <t>y</t>
  </si>
  <si>
    <t>y int</t>
  </si>
  <si>
    <t>X</t>
  </si>
  <si>
    <t>Y</t>
  </si>
  <si>
    <t>Excavation Zone 3 Check</t>
  </si>
  <si>
    <t>Excavation Zone 2 Check</t>
  </si>
  <si>
    <t>Wood</t>
  </si>
  <si>
    <t>Concrete</t>
  </si>
  <si>
    <t>Steel</t>
  </si>
  <si>
    <t>Ballast Depth</t>
  </si>
  <si>
    <t>8'</t>
  </si>
  <si>
    <t>8'3"</t>
  </si>
  <si>
    <t>8'6"</t>
  </si>
  <si>
    <t>9'</t>
  </si>
  <si>
    <t>10'</t>
  </si>
  <si>
    <t>11'</t>
  </si>
  <si>
    <t>7"</t>
  </si>
  <si>
    <t>8"</t>
  </si>
  <si>
    <t>9"</t>
  </si>
  <si>
    <t>12"</t>
  </si>
  <si>
    <t>Checks</t>
  </si>
  <si>
    <t>0.5"</t>
  </si>
  <si>
    <t>Ballast Points</t>
  </si>
  <si>
    <t>Existing Ground</t>
  </si>
  <si>
    <t>Vertical Depth (from Top of Tie)</t>
  </si>
  <si>
    <t>0m, 0m</t>
  </si>
  <si>
    <t>0.46m [18"], 0m</t>
  </si>
  <si>
    <t>Manual Entry</t>
  </si>
  <si>
    <t>Legend</t>
  </si>
  <si>
    <t>Assumption/Output</t>
  </si>
  <si>
    <t>Distance from Edge of Tie</t>
  </si>
  <si>
    <t>1.60m [5'3"], -0.57m [-22.5"]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</si>
</sst>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2" fontId="0" fillId="3" borderId="13" xfId="0" applyNumberFormat="1" applyFill="1" applyBorder="1" applyProtection="1"/>
    <xf numFmtId="0" fontId="0" fillId="4" borderId="4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0" borderId="0" xfId="0" applyProtection="1"/>
    <xf numFmtId="0" fontId="0" fillId="2" borderId="18" xfId="0" applyFill="1" applyBorder="1" applyProtection="1"/>
    <xf numFmtId="0" fontId="0" fillId="2" borderId="14" xfId="0" applyFill="1" applyBorder="1" applyProtection="1"/>
    <xf numFmtId="0" fontId="0" fillId="0" borderId="10" xfId="0" applyBorder="1" applyProtection="1"/>
    <xf numFmtId="0" fontId="0" fillId="0" borderId="25" xfId="0" applyBorder="1" applyProtection="1"/>
    <xf numFmtId="2" fontId="0" fillId="0" borderId="0" xfId="0" applyNumberFormat="1" applyProtection="1"/>
    <xf numFmtId="0" fontId="0" fillId="0" borderId="0" xfId="0" applyAlignment="1" applyProtection="1">
      <alignment wrapText="1"/>
    </xf>
    <xf numFmtId="0" fontId="1" fillId="0" borderId="0" xfId="0" applyFont="1" applyProtection="1"/>
    <xf numFmtId="1" fontId="0" fillId="0" borderId="0" xfId="0" applyNumberFormat="1" applyProtection="1"/>
    <xf numFmtId="0" fontId="0" fillId="0" borderId="8" xfId="0" applyBorder="1" applyProtection="1"/>
    <xf numFmtId="0" fontId="0" fillId="0" borderId="24" xfId="0" applyBorder="1" applyProtection="1"/>
    <xf numFmtId="0" fontId="0" fillId="0" borderId="0" xfId="0" quotePrefix="1" applyProtection="1"/>
    <xf numFmtId="0" fontId="1" fillId="0" borderId="0" xfId="0" applyFont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4" xfId="0" applyBorder="1" applyProtection="1"/>
    <xf numFmtId="0" fontId="0" fillId="0" borderId="19" xfId="0" applyBorder="1" applyProtection="1"/>
    <xf numFmtId="0" fontId="0" fillId="0" borderId="12" xfId="0" applyBorder="1" applyProtection="1"/>
    <xf numFmtId="0" fontId="0" fillId="0" borderId="9" xfId="0" applyBorder="1" applyProtection="1"/>
    <xf numFmtId="165" fontId="0" fillId="0" borderId="24" xfId="0" applyNumberFormat="1" applyBorder="1" applyAlignment="1" applyProtection="1">
      <alignment horizontal="left"/>
    </xf>
    <xf numFmtId="164" fontId="0" fillId="0" borderId="26" xfId="0" applyNumberFormat="1" applyBorder="1" applyAlignment="1" applyProtection="1">
      <alignment horizontal="left"/>
    </xf>
    <xf numFmtId="2" fontId="0" fillId="0" borderId="24" xfId="0" applyNumberFormat="1" applyBorder="1" applyAlignment="1" applyProtection="1">
      <alignment horizontal="left"/>
    </xf>
    <xf numFmtId="164" fontId="0" fillId="0" borderId="24" xfId="0" applyNumberFormat="1" applyBorder="1" applyAlignment="1" applyProtection="1">
      <alignment horizontal="left"/>
    </xf>
    <xf numFmtId="165" fontId="0" fillId="0" borderId="25" xfId="0" applyNumberFormat="1" applyBorder="1" applyAlignment="1" applyProtection="1">
      <alignment horizontal="left"/>
    </xf>
    <xf numFmtId="164" fontId="0" fillId="0" borderId="25" xfId="0" applyNumberFormat="1" applyBorder="1" applyAlignment="1" applyProtection="1">
      <alignment horizontal="left"/>
    </xf>
    <xf numFmtId="0" fontId="1" fillId="0" borderId="0" xfId="0" applyFont="1" applyFill="1" applyProtection="1"/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2" borderId="20" xfId="0" applyFont="1" applyFill="1" applyBorder="1" applyAlignment="1" applyProtection="1">
      <alignment horizontal="center"/>
    </xf>
    <xf numFmtId="0" fontId="1" fillId="2" borderId="23" xfId="0" applyFont="1" applyFill="1" applyBorder="1" applyAlignment="1" applyProtection="1">
      <alignment horizontal="center"/>
    </xf>
    <xf numFmtId="0" fontId="1" fillId="2" borderId="21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8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1" fontId="0" fillId="0" borderId="0" xfId="0" applyNumberFormat="1" applyFill="1" applyAlignment="1" applyProtection="1">
      <alignment horizontal="center"/>
    </xf>
    <xf numFmtId="2" fontId="0" fillId="0" borderId="0" xfId="0" applyNumberFormat="1" applyFill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 wrapText="1"/>
    </xf>
    <xf numFmtId="0" fontId="1" fillId="2" borderId="11" xfId="0" applyFont="1" applyFill="1" applyBorder="1" applyAlignment="1" applyProtection="1">
      <alignment horizontal="center" wrapText="1"/>
    </xf>
    <xf numFmtId="0" fontId="1" fillId="2" borderId="12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0" fillId="0" borderId="31" xfId="0" applyBorder="1" applyAlignment="1" applyProtection="1">
      <alignment horizontal="center" wrapText="1"/>
    </xf>
    <xf numFmtId="0" fontId="0" fillId="0" borderId="32" xfId="0" applyBorder="1" applyAlignment="1" applyProtection="1">
      <alignment horizontal="center" wrapText="1"/>
    </xf>
    <xf numFmtId="0" fontId="0" fillId="0" borderId="28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4" borderId="30" xfId="0" applyFill="1" applyBorder="1" applyAlignment="1" applyProtection="1">
      <alignment horizontal="center" wrapText="1"/>
    </xf>
    <xf numFmtId="0" fontId="0" fillId="4" borderId="31" xfId="0" applyFill="1" applyBorder="1" applyAlignment="1" applyProtection="1">
      <alignment horizontal="center" wrapText="1"/>
    </xf>
    <xf numFmtId="0" fontId="0" fillId="2" borderId="27" xfId="0" applyFill="1" applyBorder="1" applyAlignment="1" applyProtection="1">
      <alignment horizontal="center"/>
    </xf>
    <xf numFmtId="0" fontId="0" fillId="2" borderId="28" xfId="0" applyFill="1" applyBorder="1" applyAlignment="1" applyProtection="1">
      <alignment horizontal="center"/>
    </xf>
  </cellXfs>
  <cellStyles count="1">
    <cellStyle name="Normal" xfId="0" builtinId="0"/>
  </cellStyles>
  <dxfs count="19">
    <dxf>
      <fill>
        <patternFill>
          <bgColor theme="2" tint="-9.9948118533890809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F0000"/>
        </patternFill>
      </fill>
      <border>
        <vertical/>
        <horizontal/>
      </border>
    </dxf>
    <dxf>
      <font>
        <b/>
        <i val="0"/>
      </font>
      <fill>
        <patternFill>
          <bgColor rgb="FFFFC000"/>
        </patternFill>
      </fill>
      <border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Excavation Zone </a:t>
            </a:r>
            <a:r>
              <a:rPr lang="en-CA" baseline="0"/>
              <a:t>Limits (Imperial)</a:t>
            </a:r>
            <a:endParaRPr lang="en-CA"/>
          </a:p>
        </c:rich>
      </c:tx>
      <c:layout>
        <c:manualLayout>
          <c:xMode val="edge"/>
          <c:yMode val="edge"/>
          <c:x val="0.30994353509136713"/>
          <c:y val="1.19070304686377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39873674832051"/>
          <c:y val="0.19434734823634145"/>
          <c:w val="0.65244044024728975"/>
          <c:h val="0.77527472308536471"/>
        </c:manualLayout>
      </c:layout>
      <c:scatterChart>
        <c:scatterStyle val="lineMarker"/>
        <c:varyColors val="0"/>
        <c:ser>
          <c:idx val="2"/>
          <c:order val="0"/>
          <c:tx>
            <c:v>Zone 2 Limit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'Excavation Zone Calc'!#REF!</c:f>
            </c:numRef>
          </c:xVal>
          <c:yVal>
            <c:numRef>
              <c:f>'Excavation Zone Calc'!#REF!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B79-4390-9B6F-BE6BD5693102}"/>
            </c:ext>
          </c:extLst>
        </c:ser>
        <c:ser>
          <c:idx val="0"/>
          <c:order val="1"/>
          <c:tx>
            <c:v>Zone 3 Limit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'Excavation Zone Calc'!#REF!</c:f>
            </c:numRef>
          </c:xVal>
          <c:yVal>
            <c:numRef>
              <c:f>'Excavation Zone Calc'!#REF!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B79-4390-9B6F-BE6BD5693102}"/>
            </c:ext>
          </c:extLst>
        </c:ser>
        <c:ser>
          <c:idx val="1"/>
          <c:order val="2"/>
          <c:tx>
            <c:v>Point of Excavation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'Excavation Zone Calc (from EOT)'!$B$11</c:f>
              <c:numCache>
                <c:formatCode>General</c:formatCode>
                <c:ptCount val="1"/>
                <c:pt idx="0">
                  <c:v>73.5</c:v>
                </c:pt>
              </c:numCache>
            </c:numRef>
          </c:xVal>
          <c:yVal>
            <c:numRef>
              <c:f>'Excavation Zone Calc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79-4390-9B6F-BE6BD5693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3200895"/>
        <c:axId val="633207135"/>
      </c:scatterChart>
      <c:valAx>
        <c:axId val="633200895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Offset from Edge of Tie (in)</a:t>
                </a:r>
              </a:p>
            </c:rich>
          </c:tx>
          <c:layout>
            <c:manualLayout>
              <c:xMode val="edge"/>
              <c:yMode val="edge"/>
              <c:x val="0.31540885678375391"/>
              <c:y val="9.1478574259672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07135"/>
        <c:crosses val="autoZero"/>
        <c:crossBetween val="midCat"/>
      </c:valAx>
      <c:valAx>
        <c:axId val="633207135"/>
        <c:scaling>
          <c:orientation val="minMax"/>
          <c:max val="4"/>
          <c:min val="-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Depth Below</a:t>
                </a:r>
                <a:r>
                  <a:rPr lang="en-CA" baseline="0"/>
                  <a:t> Top of Tie (in)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008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Excavation Zone Limits (Metric)</a:t>
            </a:r>
          </a:p>
        </c:rich>
      </c:tx>
      <c:layout>
        <c:manualLayout>
          <c:xMode val="edge"/>
          <c:yMode val="edge"/>
          <c:x val="0.3180601069216420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84894419457272"/>
          <c:y val="0.21201093062128018"/>
          <c:w val="0.65383962826433206"/>
          <c:h val="0.71565288930699578"/>
        </c:manualLayout>
      </c:layout>
      <c:scatterChart>
        <c:scatterStyle val="lineMarker"/>
        <c:varyColors val="0"/>
        <c:ser>
          <c:idx val="2"/>
          <c:order val="0"/>
          <c:tx>
            <c:v>Zone 2 Limit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.36776188986691782"/>
                  <c:y val="0.3280956971827750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1.5:1 Slope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1E75-48D6-B291-5A35B5BC47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'Excavation Zone Calc (from EOT)'!$Z$11:$Z$12</c:f>
              <c:numCache>
                <c:formatCode>General</c:formatCode>
                <c:ptCount val="2"/>
                <c:pt idx="0">
                  <c:v>1.5963021276595746</c:v>
                </c:pt>
                <c:pt idx="1">
                  <c:v>5.0267510638297868</c:v>
                </c:pt>
              </c:numCache>
            </c:numRef>
          </c:xVal>
          <c:yVal>
            <c:numRef>
              <c:f>'Excavation Zone Calc (from EOT)'!$AA$11:$AA$12</c:f>
              <c:numCache>
                <c:formatCode>General</c:formatCode>
                <c:ptCount val="2"/>
                <c:pt idx="0">
                  <c:v>-0.56955106382978726</c:v>
                </c:pt>
                <c:pt idx="1">
                  <c:v>-2.8565170212765953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D2-4107-84FB-F387C622C542}"/>
            </c:ext>
          </c:extLst>
        </c:ser>
        <c:ser>
          <c:idx val="0"/>
          <c:order val="1"/>
          <c:tx>
            <c:v>Zone 3 Limit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3271298079175341E-2"/>
                  <c:y val="-0.10262909242864662"/>
                </c:manualLayout>
              </c:layout>
              <c:tx>
                <c:rich>
                  <a:bodyPr/>
                  <a:lstStyle/>
                  <a:p>
                    <a:fld id="{E3180514-F9FE-4122-B30F-89290A0D0663}" type="CELLRANGE">
                      <a:rPr lang="en-US"/>
                      <a:pPr/>
                      <a:t>[CELLRANGE]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E75-48D6-B291-5A35B5BC4730}"/>
                </c:ext>
              </c:extLst>
            </c:dLbl>
            <c:dLbl>
              <c:idx val="1"/>
              <c:layout>
                <c:manualLayout>
                  <c:x val="9.9654069226509552E-3"/>
                  <c:y val="-6.5174559164802998E-2"/>
                </c:manualLayout>
              </c:layout>
              <c:tx>
                <c:rich>
                  <a:bodyPr/>
                  <a:lstStyle/>
                  <a:p>
                    <a:fld id="{1310E87D-7383-41EB-90C3-359D3F60D52A}" type="CELLRANGE">
                      <a:rPr lang="en-US"/>
                      <a:pPr/>
                      <a:t>[CELLRANGE]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E75-48D6-B291-5A35B5BC4730}"/>
                </c:ext>
              </c:extLst>
            </c:dLbl>
            <c:dLbl>
              <c:idx val="2"/>
              <c:layout>
                <c:manualLayout>
                  <c:x val="9.9654069226510072E-3"/>
                  <c:y val="-3.8205776062125926E-2"/>
                </c:manualLayout>
              </c:layout>
              <c:tx>
                <c:rich>
                  <a:bodyPr/>
                  <a:lstStyle/>
                  <a:p>
                    <a:fld id="{EBC4B2A0-82BA-45A6-8157-56FE3E4F01E7}" type="CELLRANGE">
                      <a:rPr lang="en-US"/>
                      <a:pPr/>
                      <a:t>[CELLRANGE]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E75-48D6-B291-5A35B5BC473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E75-48D6-B291-5A35B5BC47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'Excavation Zone Calc (from EOT)'!$Z$4:$Z$7</c:f>
              <c:numCache>
                <c:formatCode>General</c:formatCode>
                <c:ptCount val="4"/>
                <c:pt idx="0">
                  <c:v>0</c:v>
                </c:pt>
                <c:pt idx="1">
                  <c:v>0.4572</c:v>
                </c:pt>
                <c:pt idx="2">
                  <c:v>1.5963021276595746</c:v>
                </c:pt>
                <c:pt idx="3">
                  <c:v>5.0267510638297868</c:v>
                </c:pt>
              </c:numCache>
            </c:numRef>
          </c:xVal>
          <c:yVal>
            <c:numRef>
              <c:f>'Excavation Zone Calc (from EOT)'!$AA$4:$AA$7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-0.56955106382978726</c:v>
                </c:pt>
                <c:pt idx="3">
                  <c:v>-4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'Excavation Zone Calc (from EOT)'!$BG$9:$BG$11</c15:f>
                <c15:dlblRangeCache>
                  <c:ptCount val="3"/>
                  <c:pt idx="0">
                    <c:v>0m, 0m</c:v>
                  </c:pt>
                  <c:pt idx="1">
                    <c:v>0.46m [18"], 0m</c:v>
                  </c:pt>
                  <c:pt idx="2">
                    <c:v>1.60m [5'3"], -0.57m [-22.5"]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A1D2-4107-84FB-F387C622C542}"/>
            </c:ext>
          </c:extLst>
        </c:ser>
        <c:ser>
          <c:idx val="1"/>
          <c:order val="2"/>
          <c:tx>
            <c:v>Point of Excavation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8906036928554847E-2"/>
                  <c:y val="2.239568592078369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75-48D6-B291-5A35B5BC4730}"/>
                </c:ext>
              </c:extLst>
            </c:dLbl>
            <c:numFmt formatCode="#,##0.00&quot;m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'Excavation Zone Calc (from EOT)'!$D$11</c:f>
              <c:numCache>
                <c:formatCode>0.00</c:formatCode>
                <c:ptCount val="1"/>
                <c:pt idx="0">
                  <c:v>1.8669</c:v>
                </c:pt>
              </c:numCache>
            </c:numRef>
          </c:xVal>
          <c:yVal>
            <c:numRef>
              <c:f>'Excavation Zone Calc (from EOT)'!$H$11</c:f>
              <c:numCache>
                <c:formatCode>0.00</c:formatCode>
                <c:ptCount val="1"/>
                <c:pt idx="0">
                  <c:v>-0.88900000000000001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D2-4107-84FB-F387C622C542}"/>
            </c:ext>
          </c:extLst>
        </c:ser>
        <c:ser>
          <c:idx val="3"/>
          <c:order val="3"/>
          <c:tx>
            <c:v>Tie Outline</c:v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75-48D6-B291-5A35B5BC47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75-48D6-B291-5A35B5BC47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75-48D6-B291-5A35B5BC4730}"/>
                </c:ext>
              </c:extLst>
            </c:dLbl>
            <c:dLbl>
              <c:idx val="3"/>
              <c:layout>
                <c:manualLayout>
                  <c:x val="2.277803908383513E-2"/>
                  <c:y val="-1.57099954319839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8'6" Tie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E75-48D6-B291-5A35B5BC47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'Excavation Zone Calc (from EOT)'!$W$4:$W$7</c:f>
              <c:numCache>
                <c:formatCode>General</c:formatCode>
                <c:ptCount val="4"/>
                <c:pt idx="0">
                  <c:v>-1.2954000000000001</c:v>
                </c:pt>
                <c:pt idx="1">
                  <c:v>0</c:v>
                </c:pt>
                <c:pt idx="2">
                  <c:v>0</c:v>
                </c:pt>
                <c:pt idx="3">
                  <c:v>-1.2954000000000001</c:v>
                </c:pt>
              </c:numCache>
            </c:numRef>
          </c:xVal>
          <c:yVal>
            <c:numRef>
              <c:f>'Excavation Zone Calc (from EOT)'!$X$4:$X$7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-0.17780000000000001</c:v>
                </c:pt>
                <c:pt idx="3">
                  <c:v>-0.17780000000000001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D2-4107-84FB-F387C622C542}"/>
            </c:ext>
          </c:extLst>
        </c:ser>
        <c:ser>
          <c:idx val="4"/>
          <c:order val="4"/>
          <c:tx>
            <c:v>Top of Subballast</c:v>
          </c:tx>
          <c:spPr>
            <a:ln w="19050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'Excavation Zone Calc (from EOT)'!$N$19:$N$21</c:f>
              <c:numCache>
                <c:formatCode>General</c:formatCode>
                <c:ptCount val="3"/>
                <c:pt idx="0">
                  <c:v>-1.2954000000000001</c:v>
                </c:pt>
                <c:pt idx="1">
                  <c:v>0</c:v>
                </c:pt>
                <c:pt idx="2">
                  <c:v>1.5963021276595746</c:v>
                </c:pt>
              </c:numCache>
            </c:numRef>
          </c:xVal>
          <c:yVal>
            <c:numRef>
              <c:f>'Excavation Zone Calc (from EOT)'!$O$19:$O$21</c:f>
              <c:numCache>
                <c:formatCode>General</c:formatCode>
                <c:ptCount val="3"/>
                <c:pt idx="0">
                  <c:v>-0.48280000000000001</c:v>
                </c:pt>
                <c:pt idx="1">
                  <c:v>-0.52166199999999996</c:v>
                </c:pt>
                <c:pt idx="2">
                  <c:v>-0.56955106382978726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0D-4626-8C7B-44CEFC38BBF2}"/>
            </c:ext>
          </c:extLst>
        </c:ser>
        <c:ser>
          <c:idx val="5"/>
          <c:order val="5"/>
          <c:tx>
            <c:strRef>
              <c:f>'Excavation Zone Calc (from EOT)'!$N$23</c:f>
              <c:strCache>
                <c:ptCount val="1"/>
                <c:pt idx="0">
                  <c:v>Existing Ground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75-48D6-B291-5A35B5BC4730}"/>
                </c:ext>
              </c:extLst>
            </c:dLbl>
            <c:dLbl>
              <c:idx val="1"/>
              <c:layout>
                <c:manualLayout>
                  <c:x val="-4.5073672385147314E-3"/>
                  <c:y val="0.4859094927478371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1:1 Slope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1E75-48D6-B291-5A35B5BC47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'Excavation Zone Calc (from EOT)'!$N$24:$N$25</c:f>
              <c:numCache>
                <c:formatCode>General</c:formatCode>
                <c:ptCount val="2"/>
                <c:pt idx="0">
                  <c:v>1.5963021276595746</c:v>
                </c:pt>
                <c:pt idx="1">
                  <c:v>5</c:v>
                </c:pt>
              </c:numCache>
            </c:numRef>
          </c:xVal>
          <c:yVal>
            <c:numRef>
              <c:f>'Excavation Zone Calc (from EOT)'!$O$24:$O$25</c:f>
              <c:numCache>
                <c:formatCode>General</c:formatCode>
                <c:ptCount val="2"/>
                <c:pt idx="0">
                  <c:v>-0.56955106382978726</c:v>
                </c:pt>
                <c:pt idx="1">
                  <c:v>-0.56955106382978726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F9-4671-96C0-0C91A6CDB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3200895"/>
        <c:axId val="633207135"/>
      </c:scatterChart>
      <c:valAx>
        <c:axId val="633200895"/>
        <c:scaling>
          <c:orientation val="minMax"/>
          <c:max val="5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Distance from Edge of Tie (m)</a:t>
                </a:r>
              </a:p>
            </c:rich>
          </c:tx>
          <c:layout>
            <c:manualLayout>
              <c:xMode val="edge"/>
              <c:yMode val="edge"/>
              <c:x val="0.33002398723835386"/>
              <c:y val="6.678863762118476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07135"/>
        <c:crossesAt val="1"/>
        <c:crossBetween val="midCat"/>
      </c:valAx>
      <c:valAx>
        <c:axId val="633207135"/>
        <c:scaling>
          <c:orientation val="minMax"/>
          <c:max val="1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Depth Below Top of Tie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00895"/>
        <c:crossesAt val="-1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ysClr val="window" lastClr="FFFFFF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145128</xdr:colOff>
      <xdr:row>8</xdr:row>
      <xdr:rowOff>164733</xdr:rowOff>
    </xdr:from>
    <xdr:to>
      <xdr:col>55</xdr:col>
      <xdr:colOff>451374</xdr:colOff>
      <xdr:row>30</xdr:row>
      <xdr:rowOff>132908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3</xdr:row>
          <xdr:rowOff>180975</xdr:rowOff>
        </xdr:from>
        <xdr:to>
          <xdr:col>3</xdr:col>
          <xdr:colOff>0</xdr:colOff>
          <xdr:row>6</xdr:row>
          <xdr:rowOff>171450</xdr:rowOff>
        </xdr:to>
        <xdr:sp macro="" textlink="">
          <xdr:nvSpPr>
            <xdr:cNvPr id="4100" name="Group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Tie Material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</xdr:row>
          <xdr:rowOff>104775</xdr:rowOff>
        </xdr:from>
        <xdr:to>
          <xdr:col>5</xdr:col>
          <xdr:colOff>209550</xdr:colOff>
          <xdr:row>8</xdr:row>
          <xdr:rowOff>95250</xdr:rowOff>
        </xdr:to>
        <xdr:sp macro="" textlink="">
          <xdr:nvSpPr>
            <xdr:cNvPr id="4101" name="Group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85725</xdr:rowOff>
        </xdr:from>
        <xdr:to>
          <xdr:col>8</xdr:col>
          <xdr:colOff>295275</xdr:colOff>
          <xdr:row>8</xdr:row>
          <xdr:rowOff>142875</xdr:rowOff>
        </xdr:to>
        <xdr:sp macro="" textlink="">
          <xdr:nvSpPr>
            <xdr:cNvPr id="4108" name="Group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16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269318</xdr:colOff>
      <xdr:row>1</xdr:row>
      <xdr:rowOff>8182</xdr:rowOff>
    </xdr:from>
    <xdr:to>
      <xdr:col>43</xdr:col>
      <xdr:colOff>610787</xdr:colOff>
      <xdr:row>26</xdr:row>
      <xdr:rowOff>87304</xdr:rowOff>
    </xdr:to>
    <xdr:graphicFrame macro="">
      <xdr:nvGraphicFramePr>
        <xdr:cNvPr id="14" name="Chart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0.10102</cdr:x>
      <cdr:y>0.21096</cdr:y>
    </cdr:from>
    <cdr:to>
      <cdr:x>0.75177</cdr:x>
      <cdr:y>0.87793</cdr:y>
    </cdr:to>
    <cdr:sp macro="" textlink="">
      <cdr:nvSpPr>
        <cdr:cNvPr id="2" name="Freeform: Shape 1">
          <a:extLst xmlns:a="http://schemas.openxmlformats.org/drawingml/2006/main">
            <a:ext uri="{FF2B5EF4-FFF2-40B4-BE49-F238E27FC236}">
              <a16:creationId xmlns:a16="http://schemas.microsoft.com/office/drawing/2014/main" id="{E7AF318C-9FDE-46AE-8132-E77948794C13}"/>
            </a:ext>
          </a:extLst>
        </cdr:cNvPr>
        <cdr:cNvSpPr/>
      </cdr:nvSpPr>
      <cdr:spPr>
        <a:xfrm xmlns:a="http://schemas.openxmlformats.org/drawingml/2006/main">
          <a:off x="651005" y="903265"/>
          <a:ext cx="4193460" cy="2855807"/>
        </a:xfrm>
        <a:custGeom xmlns:a="http://schemas.openxmlformats.org/drawingml/2006/main">
          <a:avLst/>
          <a:gdLst>
            <a:gd name="connsiteX0" fmla="*/ 0 w 4130774"/>
            <a:gd name="connsiteY0" fmla="*/ 0 h 2317423"/>
            <a:gd name="connsiteX1" fmla="*/ 392784 w 4130774"/>
            <a:gd name="connsiteY1" fmla="*/ 0 h 2317423"/>
            <a:gd name="connsiteX2" fmla="*/ 1309279 w 4130774"/>
            <a:gd name="connsiteY2" fmla="*/ 333866 h 2317423"/>
            <a:gd name="connsiteX3" fmla="*/ 4130774 w 4130774"/>
            <a:gd name="connsiteY3" fmla="*/ 2297784 h 2317423"/>
            <a:gd name="connsiteX4" fmla="*/ 6547 w 4130774"/>
            <a:gd name="connsiteY4" fmla="*/ 2317423 h 2317423"/>
            <a:gd name="connsiteX5" fmla="*/ 0 w 4130774"/>
            <a:gd name="connsiteY5" fmla="*/ 0 h 2317423"/>
            <a:gd name="connsiteX0" fmla="*/ 0 w 4181582"/>
            <a:gd name="connsiteY0" fmla="*/ 0 h 2327826"/>
            <a:gd name="connsiteX1" fmla="*/ 392784 w 4181582"/>
            <a:gd name="connsiteY1" fmla="*/ 0 h 2327826"/>
            <a:gd name="connsiteX2" fmla="*/ 1309279 w 4181582"/>
            <a:gd name="connsiteY2" fmla="*/ 333866 h 2327826"/>
            <a:gd name="connsiteX3" fmla="*/ 4181582 w 4181582"/>
            <a:gd name="connsiteY3" fmla="*/ 2327826 h 2327826"/>
            <a:gd name="connsiteX4" fmla="*/ 6547 w 4181582"/>
            <a:gd name="connsiteY4" fmla="*/ 2317423 h 2327826"/>
            <a:gd name="connsiteX5" fmla="*/ 0 w 4181582"/>
            <a:gd name="connsiteY5" fmla="*/ 0 h 2327826"/>
            <a:gd name="connsiteX0" fmla="*/ 0 w 4181582"/>
            <a:gd name="connsiteY0" fmla="*/ 0 h 2327826"/>
            <a:gd name="connsiteX1" fmla="*/ 392784 w 4181582"/>
            <a:gd name="connsiteY1" fmla="*/ 0 h 2327826"/>
            <a:gd name="connsiteX2" fmla="*/ 1309279 w 4181582"/>
            <a:gd name="connsiteY2" fmla="*/ 333866 h 2327826"/>
            <a:gd name="connsiteX3" fmla="*/ 4181582 w 4181582"/>
            <a:gd name="connsiteY3" fmla="*/ 2327826 h 2327826"/>
            <a:gd name="connsiteX4" fmla="*/ 4963 w 4181582"/>
            <a:gd name="connsiteY4" fmla="*/ 2320583 h 2327826"/>
            <a:gd name="connsiteX5" fmla="*/ 0 w 4181582"/>
            <a:gd name="connsiteY5" fmla="*/ 0 h 2327826"/>
            <a:gd name="connsiteX0" fmla="*/ 0 w 4181582"/>
            <a:gd name="connsiteY0" fmla="*/ 0 h 2343621"/>
            <a:gd name="connsiteX1" fmla="*/ 392784 w 4181582"/>
            <a:gd name="connsiteY1" fmla="*/ 15795 h 2343621"/>
            <a:gd name="connsiteX2" fmla="*/ 1309279 w 4181582"/>
            <a:gd name="connsiteY2" fmla="*/ 349661 h 2343621"/>
            <a:gd name="connsiteX3" fmla="*/ 4181582 w 4181582"/>
            <a:gd name="connsiteY3" fmla="*/ 2343621 h 2343621"/>
            <a:gd name="connsiteX4" fmla="*/ 4963 w 4181582"/>
            <a:gd name="connsiteY4" fmla="*/ 2336378 h 2343621"/>
            <a:gd name="connsiteX5" fmla="*/ 0 w 4181582"/>
            <a:gd name="connsiteY5" fmla="*/ 0 h 2343621"/>
            <a:gd name="connsiteX0" fmla="*/ 0 w 4181582"/>
            <a:gd name="connsiteY0" fmla="*/ 1580 h 2345201"/>
            <a:gd name="connsiteX1" fmla="*/ 389617 w 4181582"/>
            <a:gd name="connsiteY1" fmla="*/ 0 h 2345201"/>
            <a:gd name="connsiteX2" fmla="*/ 1309279 w 4181582"/>
            <a:gd name="connsiteY2" fmla="*/ 351241 h 2345201"/>
            <a:gd name="connsiteX3" fmla="*/ 4181582 w 4181582"/>
            <a:gd name="connsiteY3" fmla="*/ 2345201 h 2345201"/>
            <a:gd name="connsiteX4" fmla="*/ 4963 w 4181582"/>
            <a:gd name="connsiteY4" fmla="*/ 2337958 h 2345201"/>
            <a:gd name="connsiteX5" fmla="*/ 0 w 4181582"/>
            <a:gd name="connsiteY5" fmla="*/ 1580 h 2345201"/>
            <a:gd name="connsiteX0" fmla="*/ 0 w 4181582"/>
            <a:gd name="connsiteY0" fmla="*/ 1580 h 2345201"/>
            <a:gd name="connsiteX1" fmla="*/ 389617 w 4181582"/>
            <a:gd name="connsiteY1" fmla="*/ 0 h 2345201"/>
            <a:gd name="connsiteX2" fmla="*/ 1334619 w 4181582"/>
            <a:gd name="connsiteY2" fmla="*/ 330708 h 2345201"/>
            <a:gd name="connsiteX3" fmla="*/ 4181582 w 4181582"/>
            <a:gd name="connsiteY3" fmla="*/ 2345201 h 2345201"/>
            <a:gd name="connsiteX4" fmla="*/ 4963 w 4181582"/>
            <a:gd name="connsiteY4" fmla="*/ 2337958 h 2345201"/>
            <a:gd name="connsiteX5" fmla="*/ 0 w 4181582"/>
            <a:gd name="connsiteY5" fmla="*/ 1580 h 234520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4181582" h="2345201">
              <a:moveTo>
                <a:pt x="0" y="1580"/>
              </a:moveTo>
              <a:lnTo>
                <a:pt x="389617" y="0"/>
              </a:lnTo>
              <a:lnTo>
                <a:pt x="1334619" y="330708"/>
              </a:lnTo>
              <a:lnTo>
                <a:pt x="4181582" y="2345201"/>
              </a:lnTo>
              <a:lnTo>
                <a:pt x="4963" y="2337958"/>
              </a:lnTo>
              <a:cubicBezTo>
                <a:pt x="2781" y="1565484"/>
                <a:pt x="2182" y="774054"/>
                <a:pt x="0" y="1580"/>
              </a:cubicBezTo>
              <a:close/>
            </a:path>
          </a:pathLst>
        </a:custGeom>
        <a:solidFill xmlns:a="http://schemas.openxmlformats.org/drawingml/2006/main">
          <a:srgbClr val="FF0000">
            <a:alpha val="25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0.30839</cdr:x>
      <cdr:y>0.30691</cdr:y>
    </cdr:from>
    <cdr:to>
      <cdr:x>0.75751</cdr:x>
      <cdr:y>0.882</cdr:y>
    </cdr:to>
    <cdr:sp macro="" textlink="">
      <cdr:nvSpPr>
        <cdr:cNvPr id="3" name="Freeform: Shape 2">
          <a:extLst xmlns:a="http://schemas.openxmlformats.org/drawingml/2006/main">
            <a:ext uri="{FF2B5EF4-FFF2-40B4-BE49-F238E27FC236}">
              <a16:creationId xmlns:a16="http://schemas.microsoft.com/office/drawing/2014/main" id="{19AF626D-6B7B-4735-AC8A-4F522189E8BF}"/>
            </a:ext>
          </a:extLst>
        </cdr:cNvPr>
        <cdr:cNvSpPr/>
      </cdr:nvSpPr>
      <cdr:spPr>
        <a:xfrm xmlns:a="http://schemas.openxmlformats.org/drawingml/2006/main">
          <a:off x="1986154" y="1324061"/>
          <a:ext cx="2892489" cy="2480969"/>
        </a:xfrm>
        <a:custGeom xmlns:a="http://schemas.openxmlformats.org/drawingml/2006/main">
          <a:avLst/>
          <a:gdLst>
            <a:gd name="connsiteX0" fmla="*/ 0 w 2716389"/>
            <a:gd name="connsiteY0" fmla="*/ 0 h 1924598"/>
            <a:gd name="connsiteX1" fmla="*/ 2716389 w 2716389"/>
            <a:gd name="connsiteY1" fmla="*/ 1924598 h 1924598"/>
            <a:gd name="connsiteX2" fmla="*/ 2716389 w 2716389"/>
            <a:gd name="connsiteY2" fmla="*/ 1277839 h 1924598"/>
            <a:gd name="connsiteX3" fmla="*/ 0 w 2716389"/>
            <a:gd name="connsiteY3" fmla="*/ 0 h 1924598"/>
            <a:gd name="connsiteX0" fmla="*/ 0 w 2721162"/>
            <a:gd name="connsiteY0" fmla="*/ 0 h 1924598"/>
            <a:gd name="connsiteX1" fmla="*/ 2716389 w 2721162"/>
            <a:gd name="connsiteY1" fmla="*/ 1924598 h 1924598"/>
            <a:gd name="connsiteX2" fmla="*/ 2721162 w 2721162"/>
            <a:gd name="connsiteY2" fmla="*/ 1303317 h 1924598"/>
            <a:gd name="connsiteX3" fmla="*/ 0 w 2721162"/>
            <a:gd name="connsiteY3" fmla="*/ 0 h 1924598"/>
            <a:gd name="connsiteX0" fmla="*/ 0 w 2721162"/>
            <a:gd name="connsiteY0" fmla="*/ 0 h 1924598"/>
            <a:gd name="connsiteX1" fmla="*/ 2716389 w 2721162"/>
            <a:gd name="connsiteY1" fmla="*/ 1924598 h 1924598"/>
            <a:gd name="connsiteX2" fmla="*/ 2721162 w 2721162"/>
            <a:gd name="connsiteY2" fmla="*/ 1287393 h 1924598"/>
            <a:gd name="connsiteX3" fmla="*/ 0 w 2721162"/>
            <a:gd name="connsiteY3" fmla="*/ 0 h 1924598"/>
            <a:gd name="connsiteX0" fmla="*/ 0 w 2721162"/>
            <a:gd name="connsiteY0" fmla="*/ 0 h 1908674"/>
            <a:gd name="connsiteX1" fmla="*/ 2716389 w 2721162"/>
            <a:gd name="connsiteY1" fmla="*/ 1908674 h 1908674"/>
            <a:gd name="connsiteX2" fmla="*/ 2721162 w 2721162"/>
            <a:gd name="connsiteY2" fmla="*/ 1287393 h 1908674"/>
            <a:gd name="connsiteX3" fmla="*/ 0 w 2721162"/>
            <a:gd name="connsiteY3" fmla="*/ 0 h 1908674"/>
            <a:gd name="connsiteX0" fmla="*/ 0 w 2721162"/>
            <a:gd name="connsiteY0" fmla="*/ 0 h 1923005"/>
            <a:gd name="connsiteX1" fmla="*/ 2717980 w 2721162"/>
            <a:gd name="connsiteY1" fmla="*/ 1923005 h 1923005"/>
            <a:gd name="connsiteX2" fmla="*/ 2721162 w 2721162"/>
            <a:gd name="connsiteY2" fmla="*/ 1287393 h 1923005"/>
            <a:gd name="connsiteX3" fmla="*/ 0 w 2721162"/>
            <a:gd name="connsiteY3" fmla="*/ 0 h 1923005"/>
            <a:gd name="connsiteX0" fmla="*/ 0 w 2684562"/>
            <a:gd name="connsiteY0" fmla="*/ 0 h 1899119"/>
            <a:gd name="connsiteX1" fmla="*/ 2681380 w 2684562"/>
            <a:gd name="connsiteY1" fmla="*/ 1899119 h 1899119"/>
            <a:gd name="connsiteX2" fmla="*/ 2684562 w 2684562"/>
            <a:gd name="connsiteY2" fmla="*/ 1263507 h 1899119"/>
            <a:gd name="connsiteX3" fmla="*/ 0 w 2684562"/>
            <a:gd name="connsiteY3" fmla="*/ 0 h 1899119"/>
            <a:gd name="connsiteX0" fmla="*/ 0 w 2649554"/>
            <a:gd name="connsiteY0" fmla="*/ 0 h 1876826"/>
            <a:gd name="connsiteX1" fmla="*/ 2646372 w 2649554"/>
            <a:gd name="connsiteY1" fmla="*/ 1876826 h 1876826"/>
            <a:gd name="connsiteX2" fmla="*/ 2649554 w 2649554"/>
            <a:gd name="connsiteY2" fmla="*/ 1241214 h 1876826"/>
            <a:gd name="connsiteX3" fmla="*/ 0 w 2649554"/>
            <a:gd name="connsiteY3" fmla="*/ 0 h 1876826"/>
            <a:gd name="connsiteX0" fmla="*/ 0 w 2659102"/>
            <a:gd name="connsiteY0" fmla="*/ 0 h 1884788"/>
            <a:gd name="connsiteX1" fmla="*/ 2655920 w 2659102"/>
            <a:gd name="connsiteY1" fmla="*/ 1884788 h 1884788"/>
            <a:gd name="connsiteX2" fmla="*/ 2659102 w 2659102"/>
            <a:gd name="connsiteY2" fmla="*/ 1249176 h 1884788"/>
            <a:gd name="connsiteX3" fmla="*/ 0 w 2659102"/>
            <a:gd name="connsiteY3" fmla="*/ 0 h 1884788"/>
            <a:gd name="connsiteX0" fmla="*/ 0 w 2663876"/>
            <a:gd name="connsiteY0" fmla="*/ 0 h 1876826"/>
            <a:gd name="connsiteX1" fmla="*/ 2660694 w 2663876"/>
            <a:gd name="connsiteY1" fmla="*/ 1876826 h 1876826"/>
            <a:gd name="connsiteX2" fmla="*/ 2663876 w 2663876"/>
            <a:gd name="connsiteY2" fmla="*/ 1241214 h 1876826"/>
            <a:gd name="connsiteX3" fmla="*/ 0 w 2663876"/>
            <a:gd name="connsiteY3" fmla="*/ 0 h 1876826"/>
            <a:gd name="connsiteX0" fmla="*/ 0 w 2663876"/>
            <a:gd name="connsiteY0" fmla="*/ 0 h 1886380"/>
            <a:gd name="connsiteX1" fmla="*/ 2660694 w 2663876"/>
            <a:gd name="connsiteY1" fmla="*/ 1886380 h 1886380"/>
            <a:gd name="connsiteX2" fmla="*/ 2663876 w 2663876"/>
            <a:gd name="connsiteY2" fmla="*/ 1250768 h 1886380"/>
            <a:gd name="connsiteX3" fmla="*/ 0 w 2663876"/>
            <a:gd name="connsiteY3" fmla="*/ 0 h 1886380"/>
            <a:gd name="connsiteX0" fmla="*/ 0 w 2670241"/>
            <a:gd name="connsiteY0" fmla="*/ 0 h 1883195"/>
            <a:gd name="connsiteX1" fmla="*/ 2667059 w 2670241"/>
            <a:gd name="connsiteY1" fmla="*/ 1883195 h 1883195"/>
            <a:gd name="connsiteX2" fmla="*/ 2670241 w 2670241"/>
            <a:gd name="connsiteY2" fmla="*/ 1247583 h 1883195"/>
            <a:gd name="connsiteX3" fmla="*/ 0 w 2670241"/>
            <a:gd name="connsiteY3" fmla="*/ 0 h 1883195"/>
            <a:gd name="connsiteX0" fmla="*/ 0 w 2690928"/>
            <a:gd name="connsiteY0" fmla="*/ 0 h 1899119"/>
            <a:gd name="connsiteX1" fmla="*/ 2687746 w 2690928"/>
            <a:gd name="connsiteY1" fmla="*/ 1899119 h 1899119"/>
            <a:gd name="connsiteX2" fmla="*/ 2690928 w 2690928"/>
            <a:gd name="connsiteY2" fmla="*/ 1263507 h 1899119"/>
            <a:gd name="connsiteX3" fmla="*/ 0 w 2690928"/>
            <a:gd name="connsiteY3" fmla="*/ 0 h 18991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690928" h="1899119">
              <a:moveTo>
                <a:pt x="0" y="0"/>
              </a:moveTo>
              <a:lnTo>
                <a:pt x="2687746" y="1899119"/>
              </a:lnTo>
              <a:cubicBezTo>
                <a:pt x="2688807" y="1687248"/>
                <a:pt x="2689867" y="1475378"/>
                <a:pt x="2690928" y="1263507"/>
              </a:cubicBez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FFC000">
            <a:alpha val="25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0.24983</cdr:x>
      <cdr:y>0.72873</cdr:y>
    </cdr:from>
    <cdr:to>
      <cdr:x>0.3683</cdr:x>
      <cdr:y>0.7649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1BDA236-1C38-4CF1-82D4-9D100F24D442}"/>
            </a:ext>
          </a:extLst>
        </cdr:cNvPr>
        <cdr:cNvSpPr txBox="1"/>
      </cdr:nvSpPr>
      <cdr:spPr>
        <a:xfrm xmlns:a="http://schemas.openxmlformats.org/drawingml/2006/main">
          <a:off x="1603022" y="3133738"/>
          <a:ext cx="760100" cy="155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100" b="1">
              <a:solidFill>
                <a:srgbClr val="FF0000"/>
              </a:solidFill>
            </a:rPr>
            <a:t>ZONE 3</a:t>
          </a:r>
        </a:p>
      </cdr:txBody>
    </cdr:sp>
  </cdr:relSizeAnchor>
  <cdr:relSizeAnchor xmlns:cdr="http://schemas.openxmlformats.org/drawingml/2006/chartDrawing">
    <cdr:from>
      <cdr:x>0.66389</cdr:x>
      <cdr:y>0.72883</cdr:y>
    </cdr:from>
    <cdr:to>
      <cdr:x>0.78235</cdr:x>
      <cdr:y>0.76501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636B490B-8B32-4F1A-9EDC-DFE6D2F2049F}"/>
            </a:ext>
          </a:extLst>
        </cdr:cNvPr>
        <cdr:cNvSpPr txBox="1"/>
      </cdr:nvSpPr>
      <cdr:spPr>
        <a:xfrm xmlns:a="http://schemas.openxmlformats.org/drawingml/2006/main">
          <a:off x="4259763" y="3134183"/>
          <a:ext cx="760100" cy="155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100" b="1">
              <a:solidFill>
                <a:sysClr val="windowText" lastClr="000000"/>
              </a:solidFill>
            </a:rPr>
            <a:t>ZONE 2</a:t>
          </a:r>
        </a:p>
      </cdr:txBody>
    </cdr:sp>
  </cdr:relSizeAnchor>
  <cdr:relSizeAnchor xmlns:cdr="http://schemas.openxmlformats.org/drawingml/2006/chartDrawing">
    <cdr:from>
      <cdr:x>0.54563</cdr:x>
      <cdr:y>0.30058</cdr:y>
    </cdr:from>
    <cdr:to>
      <cdr:x>0.66409</cdr:x>
      <cdr:y>0.33675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5F0D2283-9FC0-4D5A-9534-159B95F2053B}"/>
            </a:ext>
          </a:extLst>
        </cdr:cNvPr>
        <cdr:cNvSpPr txBox="1"/>
      </cdr:nvSpPr>
      <cdr:spPr>
        <a:xfrm xmlns:a="http://schemas.openxmlformats.org/drawingml/2006/main">
          <a:off x="3500967" y="1292578"/>
          <a:ext cx="760100" cy="155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100" b="1">
              <a:solidFill>
                <a:sysClr val="windowText" lastClr="000000"/>
              </a:solidFill>
            </a:rPr>
            <a:t>ZONE 1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0.39388</cdr:x>
      <cdr:y>0.67571</cdr:y>
    </cdr:from>
    <cdr:to>
      <cdr:x>0.72881</cdr:x>
      <cdr:y>0.74733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550862F9-0E5C-42A0-9909-4E47B0E1A5F1}"/>
            </a:ext>
          </a:extLst>
        </cdr:cNvPr>
        <cdr:cNvSpPr txBox="1"/>
      </cdr:nvSpPr>
      <cdr:spPr>
        <a:xfrm xmlns:a="http://schemas.openxmlformats.org/drawingml/2006/main">
          <a:off x="2647014" y="2993073"/>
          <a:ext cx="2250865" cy="317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100" b="1">
              <a:solidFill>
                <a:srgbClr val="FF0000"/>
              </a:solidFill>
            </a:rPr>
            <a:t>ZONE 3</a:t>
          </a:r>
        </a:p>
      </cdr:txBody>
    </cdr:sp>
  </cdr:relSizeAnchor>
  <cdr:relSizeAnchor xmlns:cdr="http://schemas.openxmlformats.org/drawingml/2006/chartDrawing">
    <cdr:from>
      <cdr:x>0.61138</cdr:x>
      <cdr:y>0.69838</cdr:y>
    </cdr:from>
    <cdr:to>
      <cdr:x>0.69743</cdr:x>
      <cdr:y>0.77405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6E0D9D36-7073-4D44-93E4-6E364234A54B}"/>
            </a:ext>
          </a:extLst>
        </cdr:cNvPr>
        <cdr:cNvSpPr txBox="1"/>
      </cdr:nvSpPr>
      <cdr:spPr>
        <a:xfrm xmlns:a="http://schemas.openxmlformats.org/drawingml/2006/main" rot="2067982">
          <a:off x="5167903" y="3664734"/>
          <a:ext cx="727325" cy="39707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100" b="1">
              <a:solidFill>
                <a:srgbClr val="FFC000"/>
              </a:solidFill>
            </a:rPr>
            <a:t>ZONE 2</a:t>
          </a:r>
        </a:p>
      </cdr:txBody>
    </cdr:sp>
  </cdr:relSizeAnchor>
  <cdr:relSizeAnchor xmlns:cdr="http://schemas.openxmlformats.org/drawingml/2006/chartDrawing">
    <cdr:from>
      <cdr:x>0.58856</cdr:x>
      <cdr:y>0.50174</cdr:y>
    </cdr:from>
    <cdr:to>
      <cdr:x>0.84219</cdr:x>
      <cdr:y>0.58092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517A7FCC-4A07-4C00-849F-A65785540CDB}"/>
            </a:ext>
          </a:extLst>
        </cdr:cNvPr>
        <cdr:cNvSpPr txBox="1"/>
      </cdr:nvSpPr>
      <cdr:spPr>
        <a:xfrm xmlns:a="http://schemas.openxmlformats.org/drawingml/2006/main">
          <a:off x="4974997" y="2632865"/>
          <a:ext cx="2143891" cy="415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100" b="1">
              <a:solidFill>
                <a:schemeClr val="accent6"/>
              </a:solidFill>
            </a:rPr>
            <a:t>ZONE 1</a:t>
          </a:r>
        </a:p>
      </cdr:txBody>
    </cdr:sp>
  </cdr:relSizeAnchor>
  <cdr:relSizeAnchor xmlns:cdr="http://schemas.openxmlformats.org/drawingml/2006/chartDrawing">
    <cdr:from>
      <cdr:x>0.10897</cdr:x>
      <cdr:y>0.35444</cdr:y>
    </cdr:from>
    <cdr:to>
      <cdr:x>0.76331</cdr:x>
      <cdr:y>0.92699</cdr:y>
    </cdr:to>
    <cdr:sp macro="" textlink="">
      <cdr:nvSpPr>
        <cdr:cNvPr id="6" name="Freeform: Shape 5">
          <a:extLst xmlns:a="http://schemas.openxmlformats.org/drawingml/2006/main">
            <a:ext uri="{FF2B5EF4-FFF2-40B4-BE49-F238E27FC236}">
              <a16:creationId xmlns:a16="http://schemas.microsoft.com/office/drawing/2014/main" id="{FB7ACFC7-B116-41AF-9ACD-0576B9564968}"/>
            </a:ext>
          </a:extLst>
        </cdr:cNvPr>
        <cdr:cNvSpPr/>
      </cdr:nvSpPr>
      <cdr:spPr>
        <a:xfrm xmlns:a="http://schemas.openxmlformats.org/drawingml/2006/main">
          <a:off x="917750" y="1869170"/>
          <a:ext cx="5511169" cy="3019335"/>
        </a:xfrm>
        <a:custGeom xmlns:a="http://schemas.openxmlformats.org/drawingml/2006/main">
          <a:avLst/>
          <a:gdLst>
            <a:gd name="connsiteX0" fmla="*/ 12829 w 4047324"/>
            <a:gd name="connsiteY0" fmla="*/ 0 h 3213485"/>
            <a:gd name="connsiteX1" fmla="*/ 1135303 w 4047324"/>
            <a:gd name="connsiteY1" fmla="*/ 0 h 3213485"/>
            <a:gd name="connsiteX2" fmla="*/ 1866516 w 4047324"/>
            <a:gd name="connsiteY2" fmla="*/ 468232 h 3213485"/>
            <a:gd name="connsiteX3" fmla="*/ 4047324 w 4047324"/>
            <a:gd name="connsiteY3" fmla="*/ 3213485 h 3213485"/>
            <a:gd name="connsiteX4" fmla="*/ 0 w 4047324"/>
            <a:gd name="connsiteY4" fmla="*/ 3213485 h 3213485"/>
            <a:gd name="connsiteX5" fmla="*/ 12829 w 4047324"/>
            <a:gd name="connsiteY5" fmla="*/ 0 h 3213485"/>
            <a:gd name="connsiteX0" fmla="*/ 53 w 4290352"/>
            <a:gd name="connsiteY0" fmla="*/ 8264 h 3213485"/>
            <a:gd name="connsiteX1" fmla="*/ 1378331 w 4290352"/>
            <a:gd name="connsiteY1" fmla="*/ 0 h 3213485"/>
            <a:gd name="connsiteX2" fmla="*/ 2109544 w 4290352"/>
            <a:gd name="connsiteY2" fmla="*/ 468232 h 3213485"/>
            <a:gd name="connsiteX3" fmla="*/ 4290352 w 4290352"/>
            <a:gd name="connsiteY3" fmla="*/ 3213485 h 3213485"/>
            <a:gd name="connsiteX4" fmla="*/ 243028 w 4290352"/>
            <a:gd name="connsiteY4" fmla="*/ 3213485 h 3213485"/>
            <a:gd name="connsiteX5" fmla="*/ 53 w 4290352"/>
            <a:gd name="connsiteY5" fmla="*/ 8264 h 3213485"/>
            <a:gd name="connsiteX0" fmla="*/ 776 w 4291075"/>
            <a:gd name="connsiteY0" fmla="*/ 8264 h 3249298"/>
            <a:gd name="connsiteX1" fmla="*/ 1379054 w 4291075"/>
            <a:gd name="connsiteY1" fmla="*/ 0 h 3249298"/>
            <a:gd name="connsiteX2" fmla="*/ 2110267 w 4291075"/>
            <a:gd name="connsiteY2" fmla="*/ 468232 h 3249298"/>
            <a:gd name="connsiteX3" fmla="*/ 4291075 w 4291075"/>
            <a:gd name="connsiteY3" fmla="*/ 3213485 h 3249298"/>
            <a:gd name="connsiteX4" fmla="*/ 7201 w 4291075"/>
            <a:gd name="connsiteY4" fmla="*/ 3249298 h 3249298"/>
            <a:gd name="connsiteX5" fmla="*/ 776 w 4291075"/>
            <a:gd name="connsiteY5" fmla="*/ 8264 h 3249298"/>
            <a:gd name="connsiteX0" fmla="*/ 776 w 4313080"/>
            <a:gd name="connsiteY0" fmla="*/ 8264 h 3249298"/>
            <a:gd name="connsiteX1" fmla="*/ 1379054 w 4313080"/>
            <a:gd name="connsiteY1" fmla="*/ 0 h 3249298"/>
            <a:gd name="connsiteX2" fmla="*/ 2110267 w 4313080"/>
            <a:gd name="connsiteY2" fmla="*/ 468232 h 3249298"/>
            <a:gd name="connsiteX3" fmla="*/ 4313080 w 4313080"/>
            <a:gd name="connsiteY3" fmla="*/ 3235525 h 3249298"/>
            <a:gd name="connsiteX4" fmla="*/ 7201 w 4313080"/>
            <a:gd name="connsiteY4" fmla="*/ 3249298 h 3249298"/>
            <a:gd name="connsiteX5" fmla="*/ 776 w 4313080"/>
            <a:gd name="connsiteY5" fmla="*/ 8264 h 3249298"/>
            <a:gd name="connsiteX0" fmla="*/ 776 w 4313080"/>
            <a:gd name="connsiteY0" fmla="*/ 8264 h 3249298"/>
            <a:gd name="connsiteX1" fmla="*/ 1379054 w 4313080"/>
            <a:gd name="connsiteY1" fmla="*/ 0 h 3249298"/>
            <a:gd name="connsiteX2" fmla="*/ 2110267 w 4313080"/>
            <a:gd name="connsiteY2" fmla="*/ 523329 h 3249298"/>
            <a:gd name="connsiteX3" fmla="*/ 4313080 w 4313080"/>
            <a:gd name="connsiteY3" fmla="*/ 3235525 h 3249298"/>
            <a:gd name="connsiteX4" fmla="*/ 7201 w 4313080"/>
            <a:gd name="connsiteY4" fmla="*/ 3249298 h 3249298"/>
            <a:gd name="connsiteX5" fmla="*/ 776 w 4313080"/>
            <a:gd name="connsiteY5" fmla="*/ 8264 h 3249298"/>
            <a:gd name="connsiteX0" fmla="*/ 776 w 4313080"/>
            <a:gd name="connsiteY0" fmla="*/ 8264 h 3249298"/>
            <a:gd name="connsiteX1" fmla="*/ 1379054 w 4313080"/>
            <a:gd name="connsiteY1" fmla="*/ 0 h 3249298"/>
            <a:gd name="connsiteX2" fmla="*/ 2124020 w 4313080"/>
            <a:gd name="connsiteY2" fmla="*/ 479251 h 3249298"/>
            <a:gd name="connsiteX3" fmla="*/ 4313080 w 4313080"/>
            <a:gd name="connsiteY3" fmla="*/ 3235525 h 3249298"/>
            <a:gd name="connsiteX4" fmla="*/ 7201 w 4313080"/>
            <a:gd name="connsiteY4" fmla="*/ 3249298 h 3249298"/>
            <a:gd name="connsiteX5" fmla="*/ 776 w 4313080"/>
            <a:gd name="connsiteY5" fmla="*/ 8264 h 3249298"/>
            <a:gd name="connsiteX0" fmla="*/ 776 w 4313080"/>
            <a:gd name="connsiteY0" fmla="*/ 0 h 3241034"/>
            <a:gd name="connsiteX1" fmla="*/ 1390056 w 4313080"/>
            <a:gd name="connsiteY1" fmla="*/ 13775 h 3241034"/>
            <a:gd name="connsiteX2" fmla="*/ 2124020 w 4313080"/>
            <a:gd name="connsiteY2" fmla="*/ 470987 h 3241034"/>
            <a:gd name="connsiteX3" fmla="*/ 4313080 w 4313080"/>
            <a:gd name="connsiteY3" fmla="*/ 3227261 h 3241034"/>
            <a:gd name="connsiteX4" fmla="*/ 7201 w 4313080"/>
            <a:gd name="connsiteY4" fmla="*/ 3241034 h 3241034"/>
            <a:gd name="connsiteX5" fmla="*/ 776 w 4313080"/>
            <a:gd name="connsiteY5" fmla="*/ 0 h 3241034"/>
            <a:gd name="connsiteX0" fmla="*/ 776 w 4313080"/>
            <a:gd name="connsiteY0" fmla="*/ 0 h 3241034"/>
            <a:gd name="connsiteX1" fmla="*/ 1370802 w 4313080"/>
            <a:gd name="connsiteY1" fmla="*/ 8265 h 3241034"/>
            <a:gd name="connsiteX2" fmla="*/ 2124020 w 4313080"/>
            <a:gd name="connsiteY2" fmla="*/ 470987 h 3241034"/>
            <a:gd name="connsiteX3" fmla="*/ 4313080 w 4313080"/>
            <a:gd name="connsiteY3" fmla="*/ 3227261 h 3241034"/>
            <a:gd name="connsiteX4" fmla="*/ 7201 w 4313080"/>
            <a:gd name="connsiteY4" fmla="*/ 3241034 h 3241034"/>
            <a:gd name="connsiteX5" fmla="*/ 776 w 4313080"/>
            <a:gd name="connsiteY5" fmla="*/ 0 h 3241034"/>
            <a:gd name="connsiteX0" fmla="*/ 450337 w 4305879"/>
            <a:gd name="connsiteY0" fmla="*/ 0 h 3258686"/>
            <a:gd name="connsiteX1" fmla="*/ 1363601 w 4305879"/>
            <a:gd name="connsiteY1" fmla="*/ 25917 h 3258686"/>
            <a:gd name="connsiteX2" fmla="*/ 2116819 w 4305879"/>
            <a:gd name="connsiteY2" fmla="*/ 488639 h 3258686"/>
            <a:gd name="connsiteX3" fmla="*/ 4305879 w 4305879"/>
            <a:gd name="connsiteY3" fmla="*/ 3244913 h 3258686"/>
            <a:gd name="connsiteX4" fmla="*/ 0 w 4305879"/>
            <a:gd name="connsiteY4" fmla="*/ 3258686 h 3258686"/>
            <a:gd name="connsiteX5" fmla="*/ 450337 w 4305879"/>
            <a:gd name="connsiteY5" fmla="*/ 0 h 3258686"/>
            <a:gd name="connsiteX0" fmla="*/ 455680 w 4305879"/>
            <a:gd name="connsiteY0" fmla="*/ 105111 h 3232769"/>
            <a:gd name="connsiteX1" fmla="*/ 1363601 w 4305879"/>
            <a:gd name="connsiteY1" fmla="*/ 0 h 3232769"/>
            <a:gd name="connsiteX2" fmla="*/ 2116819 w 4305879"/>
            <a:gd name="connsiteY2" fmla="*/ 462722 h 3232769"/>
            <a:gd name="connsiteX3" fmla="*/ 4305879 w 4305879"/>
            <a:gd name="connsiteY3" fmla="*/ 3218996 h 3232769"/>
            <a:gd name="connsiteX4" fmla="*/ 0 w 4305879"/>
            <a:gd name="connsiteY4" fmla="*/ 3232769 h 3232769"/>
            <a:gd name="connsiteX5" fmla="*/ 455680 w 4305879"/>
            <a:gd name="connsiteY5" fmla="*/ 105111 h 3232769"/>
            <a:gd name="connsiteX0" fmla="*/ 455680 w 4305879"/>
            <a:gd name="connsiteY0" fmla="*/ 137868 h 3265526"/>
            <a:gd name="connsiteX1" fmla="*/ 1091108 w 4305879"/>
            <a:gd name="connsiteY1" fmla="*/ 0 h 3265526"/>
            <a:gd name="connsiteX2" fmla="*/ 2116819 w 4305879"/>
            <a:gd name="connsiteY2" fmla="*/ 495479 h 3265526"/>
            <a:gd name="connsiteX3" fmla="*/ 4305879 w 4305879"/>
            <a:gd name="connsiteY3" fmla="*/ 3251753 h 3265526"/>
            <a:gd name="connsiteX4" fmla="*/ 0 w 4305879"/>
            <a:gd name="connsiteY4" fmla="*/ 3265526 h 3265526"/>
            <a:gd name="connsiteX5" fmla="*/ 455680 w 4305879"/>
            <a:gd name="connsiteY5" fmla="*/ 137868 h 3265526"/>
            <a:gd name="connsiteX0" fmla="*/ 455680 w 4305879"/>
            <a:gd name="connsiteY0" fmla="*/ 0 h 3127658"/>
            <a:gd name="connsiteX1" fmla="*/ 1089327 w 4305879"/>
            <a:gd name="connsiteY1" fmla="*/ 4079 h 3127658"/>
            <a:gd name="connsiteX2" fmla="*/ 2116819 w 4305879"/>
            <a:gd name="connsiteY2" fmla="*/ 357611 h 3127658"/>
            <a:gd name="connsiteX3" fmla="*/ 4305879 w 4305879"/>
            <a:gd name="connsiteY3" fmla="*/ 3113885 h 3127658"/>
            <a:gd name="connsiteX4" fmla="*/ 0 w 4305879"/>
            <a:gd name="connsiteY4" fmla="*/ 3127658 h 3127658"/>
            <a:gd name="connsiteX5" fmla="*/ 455680 w 4305879"/>
            <a:gd name="connsiteY5" fmla="*/ 0 h 3127658"/>
            <a:gd name="connsiteX0" fmla="*/ 455680 w 4305879"/>
            <a:gd name="connsiteY0" fmla="*/ 144661 h 3272319"/>
            <a:gd name="connsiteX1" fmla="*/ 1089327 w 4305879"/>
            <a:gd name="connsiteY1" fmla="*/ 148740 h 3272319"/>
            <a:gd name="connsiteX2" fmla="*/ 1089184 w 4305879"/>
            <a:gd name="connsiteY2" fmla="*/ 0 h 3272319"/>
            <a:gd name="connsiteX3" fmla="*/ 4305879 w 4305879"/>
            <a:gd name="connsiteY3" fmla="*/ 3258546 h 3272319"/>
            <a:gd name="connsiteX4" fmla="*/ 0 w 4305879"/>
            <a:gd name="connsiteY4" fmla="*/ 3272319 h 3272319"/>
            <a:gd name="connsiteX5" fmla="*/ 455680 w 4305879"/>
            <a:gd name="connsiteY5" fmla="*/ 144661 h 3272319"/>
            <a:gd name="connsiteX0" fmla="*/ 455680 w 4305879"/>
            <a:gd name="connsiteY0" fmla="*/ 150389 h 3278047"/>
            <a:gd name="connsiteX1" fmla="*/ 1089327 w 4305879"/>
            <a:gd name="connsiteY1" fmla="*/ 154468 h 3278047"/>
            <a:gd name="connsiteX2" fmla="*/ 1089184 w 4305879"/>
            <a:gd name="connsiteY2" fmla="*/ 5728 h 3278047"/>
            <a:gd name="connsiteX3" fmla="*/ 1090820 w 4305879"/>
            <a:gd name="connsiteY3" fmla="*/ 0 h 3278047"/>
            <a:gd name="connsiteX4" fmla="*/ 4305879 w 4305879"/>
            <a:gd name="connsiteY4" fmla="*/ 3264274 h 3278047"/>
            <a:gd name="connsiteX5" fmla="*/ 0 w 4305879"/>
            <a:gd name="connsiteY5" fmla="*/ 3278047 h 3278047"/>
            <a:gd name="connsiteX6" fmla="*/ 455680 w 4305879"/>
            <a:gd name="connsiteY6" fmla="*/ 150389 h 3278047"/>
            <a:gd name="connsiteX0" fmla="*/ 455680 w 4305879"/>
            <a:gd name="connsiteY0" fmla="*/ 144930 h 3272588"/>
            <a:gd name="connsiteX1" fmla="*/ 1089327 w 4305879"/>
            <a:gd name="connsiteY1" fmla="*/ 149009 h 3272588"/>
            <a:gd name="connsiteX2" fmla="*/ 1089184 w 4305879"/>
            <a:gd name="connsiteY2" fmla="*/ 269 h 3272588"/>
            <a:gd name="connsiteX3" fmla="*/ 1375779 w 4305879"/>
            <a:gd name="connsiteY3" fmla="*/ 0 h 3272588"/>
            <a:gd name="connsiteX4" fmla="*/ 4305879 w 4305879"/>
            <a:gd name="connsiteY4" fmla="*/ 3258815 h 3272588"/>
            <a:gd name="connsiteX5" fmla="*/ 0 w 4305879"/>
            <a:gd name="connsiteY5" fmla="*/ 3272588 h 3272588"/>
            <a:gd name="connsiteX6" fmla="*/ 455680 w 4305879"/>
            <a:gd name="connsiteY6" fmla="*/ 144930 h 3272588"/>
            <a:gd name="connsiteX0" fmla="*/ 455680 w 4305879"/>
            <a:gd name="connsiteY0" fmla="*/ 144930 h 3272588"/>
            <a:gd name="connsiteX1" fmla="*/ 1089327 w 4305879"/>
            <a:gd name="connsiteY1" fmla="*/ 149009 h 3272588"/>
            <a:gd name="connsiteX2" fmla="*/ 1089184 w 4305879"/>
            <a:gd name="connsiteY2" fmla="*/ 269 h 3272588"/>
            <a:gd name="connsiteX3" fmla="*/ 1375779 w 4305879"/>
            <a:gd name="connsiteY3" fmla="*/ 0 h 3272588"/>
            <a:gd name="connsiteX4" fmla="*/ 1377561 w 4305879"/>
            <a:gd name="connsiteY4" fmla="*/ 10920 h 3272588"/>
            <a:gd name="connsiteX5" fmla="*/ 4305879 w 4305879"/>
            <a:gd name="connsiteY5" fmla="*/ 3258815 h 3272588"/>
            <a:gd name="connsiteX6" fmla="*/ 0 w 4305879"/>
            <a:gd name="connsiteY6" fmla="*/ 3272588 h 3272588"/>
            <a:gd name="connsiteX7" fmla="*/ 455680 w 4305879"/>
            <a:gd name="connsiteY7" fmla="*/ 144930 h 3272588"/>
            <a:gd name="connsiteX0" fmla="*/ 455680 w 4305879"/>
            <a:gd name="connsiteY0" fmla="*/ 144930 h 3272588"/>
            <a:gd name="connsiteX1" fmla="*/ 1089327 w 4305879"/>
            <a:gd name="connsiteY1" fmla="*/ 149009 h 3272588"/>
            <a:gd name="connsiteX2" fmla="*/ 1089184 w 4305879"/>
            <a:gd name="connsiteY2" fmla="*/ 269 h 3272588"/>
            <a:gd name="connsiteX3" fmla="*/ 1375779 w 4305879"/>
            <a:gd name="connsiteY3" fmla="*/ 0 h 3272588"/>
            <a:gd name="connsiteX4" fmla="*/ 2105989 w 4305879"/>
            <a:gd name="connsiteY4" fmla="*/ 458597 h 3272588"/>
            <a:gd name="connsiteX5" fmla="*/ 4305879 w 4305879"/>
            <a:gd name="connsiteY5" fmla="*/ 3258815 h 3272588"/>
            <a:gd name="connsiteX6" fmla="*/ 0 w 4305879"/>
            <a:gd name="connsiteY6" fmla="*/ 3272588 h 3272588"/>
            <a:gd name="connsiteX7" fmla="*/ 455680 w 4305879"/>
            <a:gd name="connsiteY7" fmla="*/ 144930 h 3272588"/>
            <a:gd name="connsiteX0" fmla="*/ 455680 w 4268478"/>
            <a:gd name="connsiteY0" fmla="*/ 144930 h 3272588"/>
            <a:gd name="connsiteX1" fmla="*/ 1089327 w 4268478"/>
            <a:gd name="connsiteY1" fmla="*/ 149009 h 3272588"/>
            <a:gd name="connsiteX2" fmla="*/ 1089184 w 4268478"/>
            <a:gd name="connsiteY2" fmla="*/ 269 h 3272588"/>
            <a:gd name="connsiteX3" fmla="*/ 1375779 w 4268478"/>
            <a:gd name="connsiteY3" fmla="*/ 0 h 3272588"/>
            <a:gd name="connsiteX4" fmla="*/ 2105989 w 4268478"/>
            <a:gd name="connsiteY4" fmla="*/ 458597 h 3272588"/>
            <a:gd name="connsiteX5" fmla="*/ 4268478 w 4268478"/>
            <a:gd name="connsiteY5" fmla="*/ 3201490 h 3272588"/>
            <a:gd name="connsiteX6" fmla="*/ 0 w 4268478"/>
            <a:gd name="connsiteY6" fmla="*/ 3272588 h 3272588"/>
            <a:gd name="connsiteX7" fmla="*/ 455680 w 4268478"/>
            <a:gd name="connsiteY7" fmla="*/ 144930 h 3272588"/>
            <a:gd name="connsiteX0" fmla="*/ 1206 w 3814004"/>
            <a:gd name="connsiteY0" fmla="*/ 144930 h 3201614"/>
            <a:gd name="connsiteX1" fmla="*/ 634853 w 3814004"/>
            <a:gd name="connsiteY1" fmla="*/ 149009 h 3201614"/>
            <a:gd name="connsiteX2" fmla="*/ 634710 w 3814004"/>
            <a:gd name="connsiteY2" fmla="*/ 269 h 3201614"/>
            <a:gd name="connsiteX3" fmla="*/ 921305 w 3814004"/>
            <a:gd name="connsiteY3" fmla="*/ 0 h 3201614"/>
            <a:gd name="connsiteX4" fmla="*/ 1651515 w 3814004"/>
            <a:gd name="connsiteY4" fmla="*/ 458597 h 3201614"/>
            <a:gd name="connsiteX5" fmla="*/ 3814004 w 3814004"/>
            <a:gd name="connsiteY5" fmla="*/ 3201490 h 3201614"/>
            <a:gd name="connsiteX6" fmla="*/ 1461 w 3814004"/>
            <a:gd name="connsiteY6" fmla="*/ 3201614 h 3201614"/>
            <a:gd name="connsiteX7" fmla="*/ 1206 w 3814004"/>
            <a:gd name="connsiteY7" fmla="*/ 144930 h 3201614"/>
            <a:gd name="connsiteX0" fmla="*/ 434094 w 4246892"/>
            <a:gd name="connsiteY0" fmla="*/ 144930 h 3201614"/>
            <a:gd name="connsiteX1" fmla="*/ 1067741 w 4246892"/>
            <a:gd name="connsiteY1" fmla="*/ 149009 h 3201614"/>
            <a:gd name="connsiteX2" fmla="*/ 1067598 w 4246892"/>
            <a:gd name="connsiteY2" fmla="*/ 269 h 3201614"/>
            <a:gd name="connsiteX3" fmla="*/ 1354193 w 4246892"/>
            <a:gd name="connsiteY3" fmla="*/ 0 h 3201614"/>
            <a:gd name="connsiteX4" fmla="*/ 2084403 w 4246892"/>
            <a:gd name="connsiteY4" fmla="*/ 458597 h 3201614"/>
            <a:gd name="connsiteX5" fmla="*/ 4246892 w 4246892"/>
            <a:gd name="connsiteY5" fmla="*/ 3201490 h 3201614"/>
            <a:gd name="connsiteX6" fmla="*/ 434349 w 4246892"/>
            <a:gd name="connsiteY6" fmla="*/ 3201614 h 3201614"/>
            <a:gd name="connsiteX7" fmla="*/ 434094 w 4246892"/>
            <a:gd name="connsiteY7" fmla="*/ 144930 h 3201614"/>
            <a:gd name="connsiteX0" fmla="*/ 282213 w 4095011"/>
            <a:gd name="connsiteY0" fmla="*/ 144930 h 3201614"/>
            <a:gd name="connsiteX1" fmla="*/ 915860 w 4095011"/>
            <a:gd name="connsiteY1" fmla="*/ 149009 h 3201614"/>
            <a:gd name="connsiteX2" fmla="*/ 915717 w 4095011"/>
            <a:gd name="connsiteY2" fmla="*/ 269 h 3201614"/>
            <a:gd name="connsiteX3" fmla="*/ 1202312 w 4095011"/>
            <a:gd name="connsiteY3" fmla="*/ 0 h 3201614"/>
            <a:gd name="connsiteX4" fmla="*/ 1932522 w 4095011"/>
            <a:gd name="connsiteY4" fmla="*/ 458597 h 3201614"/>
            <a:gd name="connsiteX5" fmla="*/ 4095011 w 4095011"/>
            <a:gd name="connsiteY5" fmla="*/ 3201490 h 3201614"/>
            <a:gd name="connsiteX6" fmla="*/ 282468 w 4095011"/>
            <a:gd name="connsiteY6" fmla="*/ 3201614 h 3201614"/>
            <a:gd name="connsiteX7" fmla="*/ 282213 w 4095011"/>
            <a:gd name="connsiteY7" fmla="*/ 144930 h 3201614"/>
            <a:gd name="connsiteX0" fmla="*/ 307206 w 4120004"/>
            <a:gd name="connsiteY0" fmla="*/ 144930 h 3564291"/>
            <a:gd name="connsiteX1" fmla="*/ 940853 w 4120004"/>
            <a:gd name="connsiteY1" fmla="*/ 149009 h 3564291"/>
            <a:gd name="connsiteX2" fmla="*/ 940710 w 4120004"/>
            <a:gd name="connsiteY2" fmla="*/ 269 h 3564291"/>
            <a:gd name="connsiteX3" fmla="*/ 1227305 w 4120004"/>
            <a:gd name="connsiteY3" fmla="*/ 0 h 3564291"/>
            <a:gd name="connsiteX4" fmla="*/ 1957515 w 4120004"/>
            <a:gd name="connsiteY4" fmla="*/ 458597 h 3564291"/>
            <a:gd name="connsiteX5" fmla="*/ 4120004 w 4120004"/>
            <a:gd name="connsiteY5" fmla="*/ 3201490 h 3564291"/>
            <a:gd name="connsiteX6" fmla="*/ 307461 w 4120004"/>
            <a:gd name="connsiteY6" fmla="*/ 3201614 h 3564291"/>
            <a:gd name="connsiteX7" fmla="*/ 307206 w 4120004"/>
            <a:gd name="connsiteY7" fmla="*/ 144930 h 3564291"/>
            <a:gd name="connsiteX0" fmla="*/ 307206 w 4120004"/>
            <a:gd name="connsiteY0" fmla="*/ 144930 h 3564292"/>
            <a:gd name="connsiteX1" fmla="*/ 940853 w 4120004"/>
            <a:gd name="connsiteY1" fmla="*/ 149009 h 3564292"/>
            <a:gd name="connsiteX2" fmla="*/ 940710 w 4120004"/>
            <a:gd name="connsiteY2" fmla="*/ 269 h 3564292"/>
            <a:gd name="connsiteX3" fmla="*/ 1227305 w 4120004"/>
            <a:gd name="connsiteY3" fmla="*/ 0 h 3564292"/>
            <a:gd name="connsiteX4" fmla="*/ 1957515 w 4120004"/>
            <a:gd name="connsiteY4" fmla="*/ 458597 h 3564292"/>
            <a:gd name="connsiteX5" fmla="*/ 4120004 w 4120004"/>
            <a:gd name="connsiteY5" fmla="*/ 3201490 h 3564292"/>
            <a:gd name="connsiteX6" fmla="*/ 307461 w 4120004"/>
            <a:gd name="connsiteY6" fmla="*/ 3201614 h 3564292"/>
            <a:gd name="connsiteX7" fmla="*/ 307206 w 4120004"/>
            <a:gd name="connsiteY7" fmla="*/ 144930 h 3564292"/>
            <a:gd name="connsiteX0" fmla="*/ 307206 w 4120004"/>
            <a:gd name="connsiteY0" fmla="*/ 144930 h 3404695"/>
            <a:gd name="connsiteX1" fmla="*/ 940853 w 4120004"/>
            <a:gd name="connsiteY1" fmla="*/ 149009 h 3404695"/>
            <a:gd name="connsiteX2" fmla="*/ 940710 w 4120004"/>
            <a:gd name="connsiteY2" fmla="*/ 269 h 3404695"/>
            <a:gd name="connsiteX3" fmla="*/ 1227305 w 4120004"/>
            <a:gd name="connsiteY3" fmla="*/ 0 h 3404695"/>
            <a:gd name="connsiteX4" fmla="*/ 1957515 w 4120004"/>
            <a:gd name="connsiteY4" fmla="*/ 458597 h 3404695"/>
            <a:gd name="connsiteX5" fmla="*/ 4120004 w 4120004"/>
            <a:gd name="connsiteY5" fmla="*/ 3201490 h 3404695"/>
            <a:gd name="connsiteX6" fmla="*/ 307461 w 4120004"/>
            <a:gd name="connsiteY6" fmla="*/ 3201614 h 3404695"/>
            <a:gd name="connsiteX7" fmla="*/ 307206 w 4120004"/>
            <a:gd name="connsiteY7" fmla="*/ 144930 h 3404695"/>
            <a:gd name="connsiteX0" fmla="*/ 46775 w 3859573"/>
            <a:gd name="connsiteY0" fmla="*/ 144930 h 3404695"/>
            <a:gd name="connsiteX1" fmla="*/ 680422 w 3859573"/>
            <a:gd name="connsiteY1" fmla="*/ 149009 h 3404695"/>
            <a:gd name="connsiteX2" fmla="*/ 680279 w 3859573"/>
            <a:gd name="connsiteY2" fmla="*/ 269 h 3404695"/>
            <a:gd name="connsiteX3" fmla="*/ 966874 w 3859573"/>
            <a:gd name="connsiteY3" fmla="*/ 0 h 3404695"/>
            <a:gd name="connsiteX4" fmla="*/ 1697084 w 3859573"/>
            <a:gd name="connsiteY4" fmla="*/ 458597 h 3404695"/>
            <a:gd name="connsiteX5" fmla="*/ 3859573 w 3859573"/>
            <a:gd name="connsiteY5" fmla="*/ 3201490 h 3404695"/>
            <a:gd name="connsiteX6" fmla="*/ 47030 w 3859573"/>
            <a:gd name="connsiteY6" fmla="*/ 3201614 h 3404695"/>
            <a:gd name="connsiteX7" fmla="*/ 46775 w 3859573"/>
            <a:gd name="connsiteY7" fmla="*/ 144930 h 3404695"/>
            <a:gd name="connsiteX0" fmla="*/ 0 w 3812798"/>
            <a:gd name="connsiteY0" fmla="*/ 144930 h 3404695"/>
            <a:gd name="connsiteX1" fmla="*/ 633647 w 3812798"/>
            <a:gd name="connsiteY1" fmla="*/ 149009 h 3404695"/>
            <a:gd name="connsiteX2" fmla="*/ 633504 w 3812798"/>
            <a:gd name="connsiteY2" fmla="*/ 269 h 3404695"/>
            <a:gd name="connsiteX3" fmla="*/ 920099 w 3812798"/>
            <a:gd name="connsiteY3" fmla="*/ 0 h 3404695"/>
            <a:gd name="connsiteX4" fmla="*/ 1650309 w 3812798"/>
            <a:gd name="connsiteY4" fmla="*/ 458597 h 3404695"/>
            <a:gd name="connsiteX5" fmla="*/ 3812798 w 3812798"/>
            <a:gd name="connsiteY5" fmla="*/ 3201490 h 3404695"/>
            <a:gd name="connsiteX6" fmla="*/ 255 w 3812798"/>
            <a:gd name="connsiteY6" fmla="*/ 3201614 h 3404695"/>
            <a:gd name="connsiteX7" fmla="*/ 0 w 3812798"/>
            <a:gd name="connsiteY7" fmla="*/ 144930 h 3404695"/>
            <a:gd name="connsiteX0" fmla="*/ 0 w 3812798"/>
            <a:gd name="connsiteY0" fmla="*/ 144930 h 3201614"/>
            <a:gd name="connsiteX1" fmla="*/ 633647 w 3812798"/>
            <a:gd name="connsiteY1" fmla="*/ 149009 h 3201614"/>
            <a:gd name="connsiteX2" fmla="*/ 633504 w 3812798"/>
            <a:gd name="connsiteY2" fmla="*/ 269 h 3201614"/>
            <a:gd name="connsiteX3" fmla="*/ 920099 w 3812798"/>
            <a:gd name="connsiteY3" fmla="*/ 0 h 3201614"/>
            <a:gd name="connsiteX4" fmla="*/ 1650309 w 3812798"/>
            <a:gd name="connsiteY4" fmla="*/ 458597 h 3201614"/>
            <a:gd name="connsiteX5" fmla="*/ 3812798 w 3812798"/>
            <a:gd name="connsiteY5" fmla="*/ 3201490 h 3201614"/>
            <a:gd name="connsiteX6" fmla="*/ 255 w 3812798"/>
            <a:gd name="connsiteY6" fmla="*/ 3201614 h 3201614"/>
            <a:gd name="connsiteX7" fmla="*/ 0 w 3812798"/>
            <a:gd name="connsiteY7" fmla="*/ 144930 h 320161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3812798" h="3201614">
              <a:moveTo>
                <a:pt x="0" y="144930"/>
              </a:moveTo>
              <a:lnTo>
                <a:pt x="633647" y="149009"/>
              </a:lnTo>
              <a:cubicBezTo>
                <a:pt x="633599" y="99429"/>
                <a:pt x="633552" y="49849"/>
                <a:pt x="633504" y="269"/>
              </a:cubicBezTo>
              <a:lnTo>
                <a:pt x="920099" y="0"/>
              </a:lnTo>
              <a:lnTo>
                <a:pt x="1650309" y="458597"/>
              </a:lnTo>
              <a:lnTo>
                <a:pt x="3812798" y="3201490"/>
              </a:lnTo>
              <a:lnTo>
                <a:pt x="255" y="3201614"/>
              </a:lnTo>
              <a:cubicBezTo>
                <a:pt x="606" y="2722214"/>
                <a:pt x="1295" y="670077"/>
                <a:pt x="0" y="144930"/>
              </a:cubicBezTo>
              <a:close/>
            </a:path>
          </a:pathLst>
        </a:custGeom>
        <a:solidFill xmlns:a="http://schemas.openxmlformats.org/drawingml/2006/main">
          <a:srgbClr val="FF0000">
            <a:alpha val="21176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0.39899</cdr:x>
      <cdr:y>0.44383</cdr:y>
    </cdr:from>
    <cdr:to>
      <cdr:x>0.76313</cdr:x>
      <cdr:y>0.92544</cdr:y>
    </cdr:to>
    <cdr:sp macro="" textlink="">
      <cdr:nvSpPr>
        <cdr:cNvPr id="10" name="Freeform: Shape 9">
          <a:extLst xmlns:a="http://schemas.openxmlformats.org/drawingml/2006/main">
            <a:ext uri="{FF2B5EF4-FFF2-40B4-BE49-F238E27FC236}">
              <a16:creationId xmlns:a16="http://schemas.microsoft.com/office/drawing/2014/main" id="{73CA56DB-D642-4EAC-B89E-85C39BFF29C4}"/>
            </a:ext>
          </a:extLst>
        </cdr:cNvPr>
        <cdr:cNvSpPr/>
      </cdr:nvSpPr>
      <cdr:spPr>
        <a:xfrm xmlns:a="http://schemas.openxmlformats.org/drawingml/2006/main">
          <a:off x="3357100" y="2337347"/>
          <a:ext cx="3063826" cy="2536282"/>
        </a:xfrm>
        <a:custGeom xmlns:a="http://schemas.openxmlformats.org/drawingml/2006/main">
          <a:avLst/>
          <a:gdLst>
            <a:gd name="connsiteX0" fmla="*/ 12829 w 4047324"/>
            <a:gd name="connsiteY0" fmla="*/ 0 h 3213485"/>
            <a:gd name="connsiteX1" fmla="*/ 1135303 w 4047324"/>
            <a:gd name="connsiteY1" fmla="*/ 0 h 3213485"/>
            <a:gd name="connsiteX2" fmla="*/ 1866516 w 4047324"/>
            <a:gd name="connsiteY2" fmla="*/ 468232 h 3213485"/>
            <a:gd name="connsiteX3" fmla="*/ 4047324 w 4047324"/>
            <a:gd name="connsiteY3" fmla="*/ 3213485 h 3213485"/>
            <a:gd name="connsiteX4" fmla="*/ 0 w 4047324"/>
            <a:gd name="connsiteY4" fmla="*/ 3213485 h 3213485"/>
            <a:gd name="connsiteX5" fmla="*/ 12829 w 4047324"/>
            <a:gd name="connsiteY5" fmla="*/ 0 h 3213485"/>
            <a:gd name="connsiteX0" fmla="*/ 53 w 4290352"/>
            <a:gd name="connsiteY0" fmla="*/ 8264 h 3213485"/>
            <a:gd name="connsiteX1" fmla="*/ 1378331 w 4290352"/>
            <a:gd name="connsiteY1" fmla="*/ 0 h 3213485"/>
            <a:gd name="connsiteX2" fmla="*/ 2109544 w 4290352"/>
            <a:gd name="connsiteY2" fmla="*/ 468232 h 3213485"/>
            <a:gd name="connsiteX3" fmla="*/ 4290352 w 4290352"/>
            <a:gd name="connsiteY3" fmla="*/ 3213485 h 3213485"/>
            <a:gd name="connsiteX4" fmla="*/ 243028 w 4290352"/>
            <a:gd name="connsiteY4" fmla="*/ 3213485 h 3213485"/>
            <a:gd name="connsiteX5" fmla="*/ 53 w 4290352"/>
            <a:gd name="connsiteY5" fmla="*/ 8264 h 3213485"/>
            <a:gd name="connsiteX0" fmla="*/ 776 w 4291075"/>
            <a:gd name="connsiteY0" fmla="*/ 8264 h 3249298"/>
            <a:gd name="connsiteX1" fmla="*/ 1379054 w 4291075"/>
            <a:gd name="connsiteY1" fmla="*/ 0 h 3249298"/>
            <a:gd name="connsiteX2" fmla="*/ 2110267 w 4291075"/>
            <a:gd name="connsiteY2" fmla="*/ 468232 h 3249298"/>
            <a:gd name="connsiteX3" fmla="*/ 4291075 w 4291075"/>
            <a:gd name="connsiteY3" fmla="*/ 3213485 h 3249298"/>
            <a:gd name="connsiteX4" fmla="*/ 7201 w 4291075"/>
            <a:gd name="connsiteY4" fmla="*/ 3249298 h 3249298"/>
            <a:gd name="connsiteX5" fmla="*/ 776 w 4291075"/>
            <a:gd name="connsiteY5" fmla="*/ 8264 h 3249298"/>
            <a:gd name="connsiteX0" fmla="*/ 776 w 4313080"/>
            <a:gd name="connsiteY0" fmla="*/ 8264 h 3249298"/>
            <a:gd name="connsiteX1" fmla="*/ 1379054 w 4313080"/>
            <a:gd name="connsiteY1" fmla="*/ 0 h 3249298"/>
            <a:gd name="connsiteX2" fmla="*/ 2110267 w 4313080"/>
            <a:gd name="connsiteY2" fmla="*/ 468232 h 3249298"/>
            <a:gd name="connsiteX3" fmla="*/ 4313080 w 4313080"/>
            <a:gd name="connsiteY3" fmla="*/ 3235525 h 3249298"/>
            <a:gd name="connsiteX4" fmla="*/ 7201 w 4313080"/>
            <a:gd name="connsiteY4" fmla="*/ 3249298 h 3249298"/>
            <a:gd name="connsiteX5" fmla="*/ 776 w 4313080"/>
            <a:gd name="connsiteY5" fmla="*/ 8264 h 3249298"/>
            <a:gd name="connsiteX0" fmla="*/ 776 w 4313080"/>
            <a:gd name="connsiteY0" fmla="*/ 8264 h 3249298"/>
            <a:gd name="connsiteX1" fmla="*/ 1379054 w 4313080"/>
            <a:gd name="connsiteY1" fmla="*/ 0 h 3249298"/>
            <a:gd name="connsiteX2" fmla="*/ 2110267 w 4313080"/>
            <a:gd name="connsiteY2" fmla="*/ 523329 h 3249298"/>
            <a:gd name="connsiteX3" fmla="*/ 4313080 w 4313080"/>
            <a:gd name="connsiteY3" fmla="*/ 3235525 h 3249298"/>
            <a:gd name="connsiteX4" fmla="*/ 7201 w 4313080"/>
            <a:gd name="connsiteY4" fmla="*/ 3249298 h 3249298"/>
            <a:gd name="connsiteX5" fmla="*/ 776 w 4313080"/>
            <a:gd name="connsiteY5" fmla="*/ 8264 h 3249298"/>
            <a:gd name="connsiteX0" fmla="*/ 776 w 4313080"/>
            <a:gd name="connsiteY0" fmla="*/ 8264 h 3249298"/>
            <a:gd name="connsiteX1" fmla="*/ 1379054 w 4313080"/>
            <a:gd name="connsiteY1" fmla="*/ 0 h 3249298"/>
            <a:gd name="connsiteX2" fmla="*/ 2124020 w 4313080"/>
            <a:gd name="connsiteY2" fmla="*/ 479251 h 3249298"/>
            <a:gd name="connsiteX3" fmla="*/ 4313080 w 4313080"/>
            <a:gd name="connsiteY3" fmla="*/ 3235525 h 3249298"/>
            <a:gd name="connsiteX4" fmla="*/ 7201 w 4313080"/>
            <a:gd name="connsiteY4" fmla="*/ 3249298 h 3249298"/>
            <a:gd name="connsiteX5" fmla="*/ 776 w 4313080"/>
            <a:gd name="connsiteY5" fmla="*/ 8264 h 3249298"/>
            <a:gd name="connsiteX0" fmla="*/ 776 w 4313080"/>
            <a:gd name="connsiteY0" fmla="*/ 0 h 3241034"/>
            <a:gd name="connsiteX1" fmla="*/ 1390056 w 4313080"/>
            <a:gd name="connsiteY1" fmla="*/ 13775 h 3241034"/>
            <a:gd name="connsiteX2" fmla="*/ 2124020 w 4313080"/>
            <a:gd name="connsiteY2" fmla="*/ 470987 h 3241034"/>
            <a:gd name="connsiteX3" fmla="*/ 4313080 w 4313080"/>
            <a:gd name="connsiteY3" fmla="*/ 3227261 h 3241034"/>
            <a:gd name="connsiteX4" fmla="*/ 7201 w 4313080"/>
            <a:gd name="connsiteY4" fmla="*/ 3241034 h 3241034"/>
            <a:gd name="connsiteX5" fmla="*/ 776 w 4313080"/>
            <a:gd name="connsiteY5" fmla="*/ 0 h 3241034"/>
            <a:gd name="connsiteX0" fmla="*/ 776 w 4313080"/>
            <a:gd name="connsiteY0" fmla="*/ 0 h 3241034"/>
            <a:gd name="connsiteX1" fmla="*/ 1370802 w 4313080"/>
            <a:gd name="connsiteY1" fmla="*/ 8265 h 3241034"/>
            <a:gd name="connsiteX2" fmla="*/ 2124020 w 4313080"/>
            <a:gd name="connsiteY2" fmla="*/ 470987 h 3241034"/>
            <a:gd name="connsiteX3" fmla="*/ 4313080 w 4313080"/>
            <a:gd name="connsiteY3" fmla="*/ 3227261 h 3241034"/>
            <a:gd name="connsiteX4" fmla="*/ 7201 w 4313080"/>
            <a:gd name="connsiteY4" fmla="*/ 3241034 h 3241034"/>
            <a:gd name="connsiteX5" fmla="*/ 776 w 4313080"/>
            <a:gd name="connsiteY5" fmla="*/ 0 h 3241034"/>
            <a:gd name="connsiteX0" fmla="*/ 450337 w 4305879"/>
            <a:gd name="connsiteY0" fmla="*/ 0 h 3258686"/>
            <a:gd name="connsiteX1" fmla="*/ 1363601 w 4305879"/>
            <a:gd name="connsiteY1" fmla="*/ 25917 h 3258686"/>
            <a:gd name="connsiteX2" fmla="*/ 2116819 w 4305879"/>
            <a:gd name="connsiteY2" fmla="*/ 488639 h 3258686"/>
            <a:gd name="connsiteX3" fmla="*/ 4305879 w 4305879"/>
            <a:gd name="connsiteY3" fmla="*/ 3244913 h 3258686"/>
            <a:gd name="connsiteX4" fmla="*/ 0 w 4305879"/>
            <a:gd name="connsiteY4" fmla="*/ 3258686 h 3258686"/>
            <a:gd name="connsiteX5" fmla="*/ 450337 w 4305879"/>
            <a:gd name="connsiteY5" fmla="*/ 0 h 3258686"/>
            <a:gd name="connsiteX0" fmla="*/ 455680 w 4305879"/>
            <a:gd name="connsiteY0" fmla="*/ 105111 h 3232769"/>
            <a:gd name="connsiteX1" fmla="*/ 1363601 w 4305879"/>
            <a:gd name="connsiteY1" fmla="*/ 0 h 3232769"/>
            <a:gd name="connsiteX2" fmla="*/ 2116819 w 4305879"/>
            <a:gd name="connsiteY2" fmla="*/ 462722 h 3232769"/>
            <a:gd name="connsiteX3" fmla="*/ 4305879 w 4305879"/>
            <a:gd name="connsiteY3" fmla="*/ 3218996 h 3232769"/>
            <a:gd name="connsiteX4" fmla="*/ 0 w 4305879"/>
            <a:gd name="connsiteY4" fmla="*/ 3232769 h 3232769"/>
            <a:gd name="connsiteX5" fmla="*/ 455680 w 4305879"/>
            <a:gd name="connsiteY5" fmla="*/ 105111 h 3232769"/>
            <a:gd name="connsiteX0" fmla="*/ 455680 w 4305879"/>
            <a:gd name="connsiteY0" fmla="*/ 137868 h 3265526"/>
            <a:gd name="connsiteX1" fmla="*/ 1091108 w 4305879"/>
            <a:gd name="connsiteY1" fmla="*/ 0 h 3265526"/>
            <a:gd name="connsiteX2" fmla="*/ 2116819 w 4305879"/>
            <a:gd name="connsiteY2" fmla="*/ 495479 h 3265526"/>
            <a:gd name="connsiteX3" fmla="*/ 4305879 w 4305879"/>
            <a:gd name="connsiteY3" fmla="*/ 3251753 h 3265526"/>
            <a:gd name="connsiteX4" fmla="*/ 0 w 4305879"/>
            <a:gd name="connsiteY4" fmla="*/ 3265526 h 3265526"/>
            <a:gd name="connsiteX5" fmla="*/ 455680 w 4305879"/>
            <a:gd name="connsiteY5" fmla="*/ 137868 h 3265526"/>
            <a:gd name="connsiteX0" fmla="*/ 455680 w 4305879"/>
            <a:gd name="connsiteY0" fmla="*/ 0 h 3127658"/>
            <a:gd name="connsiteX1" fmla="*/ 1089327 w 4305879"/>
            <a:gd name="connsiteY1" fmla="*/ 4079 h 3127658"/>
            <a:gd name="connsiteX2" fmla="*/ 2116819 w 4305879"/>
            <a:gd name="connsiteY2" fmla="*/ 357611 h 3127658"/>
            <a:gd name="connsiteX3" fmla="*/ 4305879 w 4305879"/>
            <a:gd name="connsiteY3" fmla="*/ 3113885 h 3127658"/>
            <a:gd name="connsiteX4" fmla="*/ 0 w 4305879"/>
            <a:gd name="connsiteY4" fmla="*/ 3127658 h 3127658"/>
            <a:gd name="connsiteX5" fmla="*/ 455680 w 4305879"/>
            <a:gd name="connsiteY5" fmla="*/ 0 h 3127658"/>
            <a:gd name="connsiteX0" fmla="*/ 455680 w 4305879"/>
            <a:gd name="connsiteY0" fmla="*/ 144661 h 3272319"/>
            <a:gd name="connsiteX1" fmla="*/ 1089327 w 4305879"/>
            <a:gd name="connsiteY1" fmla="*/ 148740 h 3272319"/>
            <a:gd name="connsiteX2" fmla="*/ 1089184 w 4305879"/>
            <a:gd name="connsiteY2" fmla="*/ 0 h 3272319"/>
            <a:gd name="connsiteX3" fmla="*/ 4305879 w 4305879"/>
            <a:gd name="connsiteY3" fmla="*/ 3258546 h 3272319"/>
            <a:gd name="connsiteX4" fmla="*/ 0 w 4305879"/>
            <a:gd name="connsiteY4" fmla="*/ 3272319 h 3272319"/>
            <a:gd name="connsiteX5" fmla="*/ 455680 w 4305879"/>
            <a:gd name="connsiteY5" fmla="*/ 144661 h 3272319"/>
            <a:gd name="connsiteX0" fmla="*/ 455680 w 4305879"/>
            <a:gd name="connsiteY0" fmla="*/ 150389 h 3278047"/>
            <a:gd name="connsiteX1" fmla="*/ 1089327 w 4305879"/>
            <a:gd name="connsiteY1" fmla="*/ 154468 h 3278047"/>
            <a:gd name="connsiteX2" fmla="*/ 1089184 w 4305879"/>
            <a:gd name="connsiteY2" fmla="*/ 5728 h 3278047"/>
            <a:gd name="connsiteX3" fmla="*/ 1090820 w 4305879"/>
            <a:gd name="connsiteY3" fmla="*/ 0 h 3278047"/>
            <a:gd name="connsiteX4" fmla="*/ 4305879 w 4305879"/>
            <a:gd name="connsiteY4" fmla="*/ 3264274 h 3278047"/>
            <a:gd name="connsiteX5" fmla="*/ 0 w 4305879"/>
            <a:gd name="connsiteY5" fmla="*/ 3278047 h 3278047"/>
            <a:gd name="connsiteX6" fmla="*/ 455680 w 4305879"/>
            <a:gd name="connsiteY6" fmla="*/ 150389 h 3278047"/>
            <a:gd name="connsiteX0" fmla="*/ 455680 w 4305879"/>
            <a:gd name="connsiteY0" fmla="*/ 144930 h 3272588"/>
            <a:gd name="connsiteX1" fmla="*/ 1089327 w 4305879"/>
            <a:gd name="connsiteY1" fmla="*/ 149009 h 3272588"/>
            <a:gd name="connsiteX2" fmla="*/ 1089184 w 4305879"/>
            <a:gd name="connsiteY2" fmla="*/ 269 h 3272588"/>
            <a:gd name="connsiteX3" fmla="*/ 1375779 w 4305879"/>
            <a:gd name="connsiteY3" fmla="*/ 0 h 3272588"/>
            <a:gd name="connsiteX4" fmla="*/ 4305879 w 4305879"/>
            <a:gd name="connsiteY4" fmla="*/ 3258815 h 3272588"/>
            <a:gd name="connsiteX5" fmla="*/ 0 w 4305879"/>
            <a:gd name="connsiteY5" fmla="*/ 3272588 h 3272588"/>
            <a:gd name="connsiteX6" fmla="*/ 455680 w 4305879"/>
            <a:gd name="connsiteY6" fmla="*/ 144930 h 3272588"/>
            <a:gd name="connsiteX0" fmla="*/ 455680 w 4305879"/>
            <a:gd name="connsiteY0" fmla="*/ 144930 h 3272588"/>
            <a:gd name="connsiteX1" fmla="*/ 1089327 w 4305879"/>
            <a:gd name="connsiteY1" fmla="*/ 149009 h 3272588"/>
            <a:gd name="connsiteX2" fmla="*/ 1089184 w 4305879"/>
            <a:gd name="connsiteY2" fmla="*/ 269 h 3272588"/>
            <a:gd name="connsiteX3" fmla="*/ 1375779 w 4305879"/>
            <a:gd name="connsiteY3" fmla="*/ 0 h 3272588"/>
            <a:gd name="connsiteX4" fmla="*/ 1377561 w 4305879"/>
            <a:gd name="connsiteY4" fmla="*/ 10920 h 3272588"/>
            <a:gd name="connsiteX5" fmla="*/ 4305879 w 4305879"/>
            <a:gd name="connsiteY5" fmla="*/ 3258815 h 3272588"/>
            <a:gd name="connsiteX6" fmla="*/ 0 w 4305879"/>
            <a:gd name="connsiteY6" fmla="*/ 3272588 h 3272588"/>
            <a:gd name="connsiteX7" fmla="*/ 455680 w 4305879"/>
            <a:gd name="connsiteY7" fmla="*/ 144930 h 3272588"/>
            <a:gd name="connsiteX0" fmla="*/ 455680 w 4305879"/>
            <a:gd name="connsiteY0" fmla="*/ 144930 h 3272588"/>
            <a:gd name="connsiteX1" fmla="*/ 1089327 w 4305879"/>
            <a:gd name="connsiteY1" fmla="*/ 149009 h 3272588"/>
            <a:gd name="connsiteX2" fmla="*/ 1089184 w 4305879"/>
            <a:gd name="connsiteY2" fmla="*/ 269 h 3272588"/>
            <a:gd name="connsiteX3" fmla="*/ 1375779 w 4305879"/>
            <a:gd name="connsiteY3" fmla="*/ 0 h 3272588"/>
            <a:gd name="connsiteX4" fmla="*/ 2105989 w 4305879"/>
            <a:gd name="connsiteY4" fmla="*/ 458597 h 3272588"/>
            <a:gd name="connsiteX5" fmla="*/ 4305879 w 4305879"/>
            <a:gd name="connsiteY5" fmla="*/ 3258815 h 3272588"/>
            <a:gd name="connsiteX6" fmla="*/ 0 w 4305879"/>
            <a:gd name="connsiteY6" fmla="*/ 3272588 h 3272588"/>
            <a:gd name="connsiteX7" fmla="*/ 455680 w 4305879"/>
            <a:gd name="connsiteY7" fmla="*/ 144930 h 3272588"/>
            <a:gd name="connsiteX0" fmla="*/ 455680 w 4268478"/>
            <a:gd name="connsiteY0" fmla="*/ 144930 h 3272588"/>
            <a:gd name="connsiteX1" fmla="*/ 1089327 w 4268478"/>
            <a:gd name="connsiteY1" fmla="*/ 149009 h 3272588"/>
            <a:gd name="connsiteX2" fmla="*/ 1089184 w 4268478"/>
            <a:gd name="connsiteY2" fmla="*/ 269 h 3272588"/>
            <a:gd name="connsiteX3" fmla="*/ 1375779 w 4268478"/>
            <a:gd name="connsiteY3" fmla="*/ 0 h 3272588"/>
            <a:gd name="connsiteX4" fmla="*/ 2105989 w 4268478"/>
            <a:gd name="connsiteY4" fmla="*/ 458597 h 3272588"/>
            <a:gd name="connsiteX5" fmla="*/ 4268478 w 4268478"/>
            <a:gd name="connsiteY5" fmla="*/ 3201490 h 3272588"/>
            <a:gd name="connsiteX6" fmla="*/ 0 w 4268478"/>
            <a:gd name="connsiteY6" fmla="*/ 3272588 h 3272588"/>
            <a:gd name="connsiteX7" fmla="*/ 455680 w 4268478"/>
            <a:gd name="connsiteY7" fmla="*/ 144930 h 3272588"/>
            <a:gd name="connsiteX0" fmla="*/ 1206 w 3814004"/>
            <a:gd name="connsiteY0" fmla="*/ 144930 h 3201614"/>
            <a:gd name="connsiteX1" fmla="*/ 634853 w 3814004"/>
            <a:gd name="connsiteY1" fmla="*/ 149009 h 3201614"/>
            <a:gd name="connsiteX2" fmla="*/ 634710 w 3814004"/>
            <a:gd name="connsiteY2" fmla="*/ 269 h 3201614"/>
            <a:gd name="connsiteX3" fmla="*/ 921305 w 3814004"/>
            <a:gd name="connsiteY3" fmla="*/ 0 h 3201614"/>
            <a:gd name="connsiteX4" fmla="*/ 1651515 w 3814004"/>
            <a:gd name="connsiteY4" fmla="*/ 458597 h 3201614"/>
            <a:gd name="connsiteX5" fmla="*/ 3814004 w 3814004"/>
            <a:gd name="connsiteY5" fmla="*/ 3201490 h 3201614"/>
            <a:gd name="connsiteX6" fmla="*/ 1461 w 3814004"/>
            <a:gd name="connsiteY6" fmla="*/ 3201614 h 3201614"/>
            <a:gd name="connsiteX7" fmla="*/ 1206 w 3814004"/>
            <a:gd name="connsiteY7" fmla="*/ 144930 h 3201614"/>
            <a:gd name="connsiteX0" fmla="*/ 434094 w 4246892"/>
            <a:gd name="connsiteY0" fmla="*/ 144930 h 3201614"/>
            <a:gd name="connsiteX1" fmla="*/ 1067741 w 4246892"/>
            <a:gd name="connsiteY1" fmla="*/ 149009 h 3201614"/>
            <a:gd name="connsiteX2" fmla="*/ 1067598 w 4246892"/>
            <a:gd name="connsiteY2" fmla="*/ 269 h 3201614"/>
            <a:gd name="connsiteX3" fmla="*/ 1354193 w 4246892"/>
            <a:gd name="connsiteY3" fmla="*/ 0 h 3201614"/>
            <a:gd name="connsiteX4" fmla="*/ 2084403 w 4246892"/>
            <a:gd name="connsiteY4" fmla="*/ 458597 h 3201614"/>
            <a:gd name="connsiteX5" fmla="*/ 4246892 w 4246892"/>
            <a:gd name="connsiteY5" fmla="*/ 3201490 h 3201614"/>
            <a:gd name="connsiteX6" fmla="*/ 434349 w 4246892"/>
            <a:gd name="connsiteY6" fmla="*/ 3201614 h 3201614"/>
            <a:gd name="connsiteX7" fmla="*/ 434094 w 4246892"/>
            <a:gd name="connsiteY7" fmla="*/ 144930 h 3201614"/>
            <a:gd name="connsiteX0" fmla="*/ 282213 w 4095011"/>
            <a:gd name="connsiteY0" fmla="*/ 144930 h 3201614"/>
            <a:gd name="connsiteX1" fmla="*/ 915860 w 4095011"/>
            <a:gd name="connsiteY1" fmla="*/ 149009 h 3201614"/>
            <a:gd name="connsiteX2" fmla="*/ 915717 w 4095011"/>
            <a:gd name="connsiteY2" fmla="*/ 269 h 3201614"/>
            <a:gd name="connsiteX3" fmla="*/ 1202312 w 4095011"/>
            <a:gd name="connsiteY3" fmla="*/ 0 h 3201614"/>
            <a:gd name="connsiteX4" fmla="*/ 1932522 w 4095011"/>
            <a:gd name="connsiteY4" fmla="*/ 458597 h 3201614"/>
            <a:gd name="connsiteX5" fmla="*/ 4095011 w 4095011"/>
            <a:gd name="connsiteY5" fmla="*/ 3201490 h 3201614"/>
            <a:gd name="connsiteX6" fmla="*/ 282468 w 4095011"/>
            <a:gd name="connsiteY6" fmla="*/ 3201614 h 3201614"/>
            <a:gd name="connsiteX7" fmla="*/ 282213 w 4095011"/>
            <a:gd name="connsiteY7" fmla="*/ 144930 h 3201614"/>
            <a:gd name="connsiteX0" fmla="*/ 307206 w 4120004"/>
            <a:gd name="connsiteY0" fmla="*/ 144930 h 3564291"/>
            <a:gd name="connsiteX1" fmla="*/ 940853 w 4120004"/>
            <a:gd name="connsiteY1" fmla="*/ 149009 h 3564291"/>
            <a:gd name="connsiteX2" fmla="*/ 940710 w 4120004"/>
            <a:gd name="connsiteY2" fmla="*/ 269 h 3564291"/>
            <a:gd name="connsiteX3" fmla="*/ 1227305 w 4120004"/>
            <a:gd name="connsiteY3" fmla="*/ 0 h 3564291"/>
            <a:gd name="connsiteX4" fmla="*/ 1957515 w 4120004"/>
            <a:gd name="connsiteY4" fmla="*/ 458597 h 3564291"/>
            <a:gd name="connsiteX5" fmla="*/ 4120004 w 4120004"/>
            <a:gd name="connsiteY5" fmla="*/ 3201490 h 3564291"/>
            <a:gd name="connsiteX6" fmla="*/ 307461 w 4120004"/>
            <a:gd name="connsiteY6" fmla="*/ 3201614 h 3564291"/>
            <a:gd name="connsiteX7" fmla="*/ 307206 w 4120004"/>
            <a:gd name="connsiteY7" fmla="*/ 144930 h 3564291"/>
            <a:gd name="connsiteX0" fmla="*/ 307206 w 4120004"/>
            <a:gd name="connsiteY0" fmla="*/ 144930 h 3564292"/>
            <a:gd name="connsiteX1" fmla="*/ 940853 w 4120004"/>
            <a:gd name="connsiteY1" fmla="*/ 149009 h 3564292"/>
            <a:gd name="connsiteX2" fmla="*/ 940710 w 4120004"/>
            <a:gd name="connsiteY2" fmla="*/ 269 h 3564292"/>
            <a:gd name="connsiteX3" fmla="*/ 1227305 w 4120004"/>
            <a:gd name="connsiteY3" fmla="*/ 0 h 3564292"/>
            <a:gd name="connsiteX4" fmla="*/ 1957515 w 4120004"/>
            <a:gd name="connsiteY4" fmla="*/ 458597 h 3564292"/>
            <a:gd name="connsiteX5" fmla="*/ 4120004 w 4120004"/>
            <a:gd name="connsiteY5" fmla="*/ 3201490 h 3564292"/>
            <a:gd name="connsiteX6" fmla="*/ 307461 w 4120004"/>
            <a:gd name="connsiteY6" fmla="*/ 3201614 h 3564292"/>
            <a:gd name="connsiteX7" fmla="*/ 307206 w 4120004"/>
            <a:gd name="connsiteY7" fmla="*/ 144930 h 3564292"/>
            <a:gd name="connsiteX0" fmla="*/ 307206 w 4120004"/>
            <a:gd name="connsiteY0" fmla="*/ 144930 h 3404695"/>
            <a:gd name="connsiteX1" fmla="*/ 940853 w 4120004"/>
            <a:gd name="connsiteY1" fmla="*/ 149009 h 3404695"/>
            <a:gd name="connsiteX2" fmla="*/ 940710 w 4120004"/>
            <a:gd name="connsiteY2" fmla="*/ 269 h 3404695"/>
            <a:gd name="connsiteX3" fmla="*/ 1227305 w 4120004"/>
            <a:gd name="connsiteY3" fmla="*/ 0 h 3404695"/>
            <a:gd name="connsiteX4" fmla="*/ 1957515 w 4120004"/>
            <a:gd name="connsiteY4" fmla="*/ 458597 h 3404695"/>
            <a:gd name="connsiteX5" fmla="*/ 4120004 w 4120004"/>
            <a:gd name="connsiteY5" fmla="*/ 3201490 h 3404695"/>
            <a:gd name="connsiteX6" fmla="*/ 307461 w 4120004"/>
            <a:gd name="connsiteY6" fmla="*/ 3201614 h 3404695"/>
            <a:gd name="connsiteX7" fmla="*/ 307206 w 4120004"/>
            <a:gd name="connsiteY7" fmla="*/ 144930 h 3404695"/>
            <a:gd name="connsiteX0" fmla="*/ 46775 w 3859573"/>
            <a:gd name="connsiteY0" fmla="*/ 144930 h 3404695"/>
            <a:gd name="connsiteX1" fmla="*/ 680422 w 3859573"/>
            <a:gd name="connsiteY1" fmla="*/ 149009 h 3404695"/>
            <a:gd name="connsiteX2" fmla="*/ 680279 w 3859573"/>
            <a:gd name="connsiteY2" fmla="*/ 269 h 3404695"/>
            <a:gd name="connsiteX3" fmla="*/ 966874 w 3859573"/>
            <a:gd name="connsiteY3" fmla="*/ 0 h 3404695"/>
            <a:gd name="connsiteX4" fmla="*/ 1697084 w 3859573"/>
            <a:gd name="connsiteY4" fmla="*/ 458597 h 3404695"/>
            <a:gd name="connsiteX5" fmla="*/ 3859573 w 3859573"/>
            <a:gd name="connsiteY5" fmla="*/ 3201490 h 3404695"/>
            <a:gd name="connsiteX6" fmla="*/ 47030 w 3859573"/>
            <a:gd name="connsiteY6" fmla="*/ 3201614 h 3404695"/>
            <a:gd name="connsiteX7" fmla="*/ 46775 w 3859573"/>
            <a:gd name="connsiteY7" fmla="*/ 144930 h 3404695"/>
            <a:gd name="connsiteX0" fmla="*/ 0 w 3812798"/>
            <a:gd name="connsiteY0" fmla="*/ 144930 h 3404695"/>
            <a:gd name="connsiteX1" fmla="*/ 633647 w 3812798"/>
            <a:gd name="connsiteY1" fmla="*/ 149009 h 3404695"/>
            <a:gd name="connsiteX2" fmla="*/ 633504 w 3812798"/>
            <a:gd name="connsiteY2" fmla="*/ 269 h 3404695"/>
            <a:gd name="connsiteX3" fmla="*/ 920099 w 3812798"/>
            <a:gd name="connsiteY3" fmla="*/ 0 h 3404695"/>
            <a:gd name="connsiteX4" fmla="*/ 1650309 w 3812798"/>
            <a:gd name="connsiteY4" fmla="*/ 458597 h 3404695"/>
            <a:gd name="connsiteX5" fmla="*/ 3812798 w 3812798"/>
            <a:gd name="connsiteY5" fmla="*/ 3201490 h 3404695"/>
            <a:gd name="connsiteX6" fmla="*/ 255 w 3812798"/>
            <a:gd name="connsiteY6" fmla="*/ 3201614 h 3404695"/>
            <a:gd name="connsiteX7" fmla="*/ 0 w 3812798"/>
            <a:gd name="connsiteY7" fmla="*/ 144930 h 3404695"/>
            <a:gd name="connsiteX0" fmla="*/ 0 w 3812798"/>
            <a:gd name="connsiteY0" fmla="*/ 144930 h 3201614"/>
            <a:gd name="connsiteX1" fmla="*/ 633647 w 3812798"/>
            <a:gd name="connsiteY1" fmla="*/ 149009 h 3201614"/>
            <a:gd name="connsiteX2" fmla="*/ 633504 w 3812798"/>
            <a:gd name="connsiteY2" fmla="*/ 269 h 3201614"/>
            <a:gd name="connsiteX3" fmla="*/ 920099 w 3812798"/>
            <a:gd name="connsiteY3" fmla="*/ 0 h 3201614"/>
            <a:gd name="connsiteX4" fmla="*/ 1650309 w 3812798"/>
            <a:gd name="connsiteY4" fmla="*/ 458597 h 3201614"/>
            <a:gd name="connsiteX5" fmla="*/ 3812798 w 3812798"/>
            <a:gd name="connsiteY5" fmla="*/ 3201490 h 3201614"/>
            <a:gd name="connsiteX6" fmla="*/ 255 w 3812798"/>
            <a:gd name="connsiteY6" fmla="*/ 3201614 h 3201614"/>
            <a:gd name="connsiteX7" fmla="*/ 0 w 3812798"/>
            <a:gd name="connsiteY7" fmla="*/ 144930 h 3201614"/>
            <a:gd name="connsiteX0" fmla="*/ 0 w 3771421"/>
            <a:gd name="connsiteY0" fmla="*/ 144930 h 3201614"/>
            <a:gd name="connsiteX1" fmla="*/ 633647 w 3771421"/>
            <a:gd name="connsiteY1" fmla="*/ 149009 h 3201614"/>
            <a:gd name="connsiteX2" fmla="*/ 633504 w 3771421"/>
            <a:gd name="connsiteY2" fmla="*/ 269 h 3201614"/>
            <a:gd name="connsiteX3" fmla="*/ 920099 w 3771421"/>
            <a:gd name="connsiteY3" fmla="*/ 0 h 3201614"/>
            <a:gd name="connsiteX4" fmla="*/ 1650309 w 3771421"/>
            <a:gd name="connsiteY4" fmla="*/ 458597 h 3201614"/>
            <a:gd name="connsiteX5" fmla="*/ 3771421 w 3771421"/>
            <a:gd name="connsiteY5" fmla="*/ 3132383 h 3201614"/>
            <a:gd name="connsiteX6" fmla="*/ 255 w 3771421"/>
            <a:gd name="connsiteY6" fmla="*/ 3201614 h 3201614"/>
            <a:gd name="connsiteX7" fmla="*/ 0 w 3771421"/>
            <a:gd name="connsiteY7" fmla="*/ 144930 h 3201614"/>
            <a:gd name="connsiteX0" fmla="*/ 0 w 3771421"/>
            <a:gd name="connsiteY0" fmla="*/ 144930 h 3132383"/>
            <a:gd name="connsiteX1" fmla="*/ 633647 w 3771421"/>
            <a:gd name="connsiteY1" fmla="*/ 149009 h 3132383"/>
            <a:gd name="connsiteX2" fmla="*/ 633504 w 3771421"/>
            <a:gd name="connsiteY2" fmla="*/ 269 h 3132383"/>
            <a:gd name="connsiteX3" fmla="*/ 920099 w 3771421"/>
            <a:gd name="connsiteY3" fmla="*/ 0 h 3132383"/>
            <a:gd name="connsiteX4" fmla="*/ 1650309 w 3771421"/>
            <a:gd name="connsiteY4" fmla="*/ 458597 h 3132383"/>
            <a:gd name="connsiteX5" fmla="*/ 3771421 w 3771421"/>
            <a:gd name="connsiteY5" fmla="*/ 3132383 h 3132383"/>
            <a:gd name="connsiteX6" fmla="*/ 0 w 3771421"/>
            <a:gd name="connsiteY6" fmla="*/ 144930 h 3132383"/>
            <a:gd name="connsiteX0" fmla="*/ 3137917 w 3137917"/>
            <a:gd name="connsiteY0" fmla="*/ 3132383 h 3132383"/>
            <a:gd name="connsiteX1" fmla="*/ 143 w 3137917"/>
            <a:gd name="connsiteY1" fmla="*/ 149009 h 3132383"/>
            <a:gd name="connsiteX2" fmla="*/ 0 w 3137917"/>
            <a:gd name="connsiteY2" fmla="*/ 269 h 3132383"/>
            <a:gd name="connsiteX3" fmla="*/ 286595 w 3137917"/>
            <a:gd name="connsiteY3" fmla="*/ 0 h 3132383"/>
            <a:gd name="connsiteX4" fmla="*/ 1016805 w 3137917"/>
            <a:gd name="connsiteY4" fmla="*/ 458597 h 3132383"/>
            <a:gd name="connsiteX5" fmla="*/ 3137917 w 3137917"/>
            <a:gd name="connsiteY5" fmla="*/ 3132383 h 3132383"/>
            <a:gd name="connsiteX0" fmla="*/ 3137917 w 3137917"/>
            <a:gd name="connsiteY0" fmla="*/ 3132383 h 3132383"/>
            <a:gd name="connsiteX1" fmla="*/ 0 w 3137917"/>
            <a:gd name="connsiteY1" fmla="*/ 269 h 3132383"/>
            <a:gd name="connsiteX2" fmla="*/ 286595 w 3137917"/>
            <a:gd name="connsiteY2" fmla="*/ 0 h 3132383"/>
            <a:gd name="connsiteX3" fmla="*/ 1016805 w 3137917"/>
            <a:gd name="connsiteY3" fmla="*/ 458597 h 3132383"/>
            <a:gd name="connsiteX4" fmla="*/ 3137917 w 3137917"/>
            <a:gd name="connsiteY4" fmla="*/ 3132383 h 3132383"/>
            <a:gd name="connsiteX0" fmla="*/ 2851322 w 2851322"/>
            <a:gd name="connsiteY0" fmla="*/ 3132383 h 3132383"/>
            <a:gd name="connsiteX1" fmla="*/ 0 w 2851322"/>
            <a:gd name="connsiteY1" fmla="*/ 0 h 3132383"/>
            <a:gd name="connsiteX2" fmla="*/ 730210 w 2851322"/>
            <a:gd name="connsiteY2" fmla="*/ 458597 h 3132383"/>
            <a:gd name="connsiteX3" fmla="*/ 2851322 w 2851322"/>
            <a:gd name="connsiteY3" fmla="*/ 3132383 h 3132383"/>
            <a:gd name="connsiteX0" fmla="*/ 2121112 w 2121112"/>
            <a:gd name="connsiteY0" fmla="*/ 2673786 h 3036584"/>
            <a:gd name="connsiteX1" fmla="*/ 1933000 w 2121112"/>
            <a:gd name="connsiteY1" fmla="*/ 2893044 h 3036584"/>
            <a:gd name="connsiteX2" fmla="*/ 0 w 2121112"/>
            <a:gd name="connsiteY2" fmla="*/ 0 h 3036584"/>
            <a:gd name="connsiteX3" fmla="*/ 2121112 w 2121112"/>
            <a:gd name="connsiteY3" fmla="*/ 2673786 h 3036584"/>
            <a:gd name="connsiteX0" fmla="*/ 2106066 w 2106066"/>
            <a:gd name="connsiteY0" fmla="*/ 1769650 h 2132448"/>
            <a:gd name="connsiteX1" fmla="*/ 1917954 w 2106066"/>
            <a:gd name="connsiteY1" fmla="*/ 1988908 h 2132448"/>
            <a:gd name="connsiteX2" fmla="*/ 0 w 2106066"/>
            <a:gd name="connsiteY2" fmla="*/ 0 h 2132448"/>
            <a:gd name="connsiteX3" fmla="*/ 2106066 w 2106066"/>
            <a:gd name="connsiteY3" fmla="*/ 1769650 h 2132448"/>
            <a:gd name="connsiteX0" fmla="*/ 2106066 w 2242415"/>
            <a:gd name="connsiteY0" fmla="*/ 1769650 h 2766102"/>
            <a:gd name="connsiteX1" fmla="*/ 2109796 w 2242415"/>
            <a:gd name="connsiteY1" fmla="*/ 2679969 h 2766102"/>
            <a:gd name="connsiteX2" fmla="*/ 0 w 2242415"/>
            <a:gd name="connsiteY2" fmla="*/ 0 h 2766102"/>
            <a:gd name="connsiteX3" fmla="*/ 2106066 w 2242415"/>
            <a:gd name="connsiteY3" fmla="*/ 1769650 h 2766102"/>
            <a:gd name="connsiteX0" fmla="*/ 2106066 w 2109873"/>
            <a:gd name="connsiteY0" fmla="*/ 1769650 h 2679969"/>
            <a:gd name="connsiteX1" fmla="*/ 2109796 w 2109873"/>
            <a:gd name="connsiteY1" fmla="*/ 2679969 h 2679969"/>
            <a:gd name="connsiteX2" fmla="*/ 0 w 2109873"/>
            <a:gd name="connsiteY2" fmla="*/ 0 h 2679969"/>
            <a:gd name="connsiteX3" fmla="*/ 2106066 w 2109873"/>
            <a:gd name="connsiteY3" fmla="*/ 1769650 h 2679969"/>
            <a:gd name="connsiteX0" fmla="*/ 2106066 w 2111007"/>
            <a:gd name="connsiteY0" fmla="*/ 1769650 h 2679969"/>
            <a:gd name="connsiteX1" fmla="*/ 2109796 w 2111007"/>
            <a:gd name="connsiteY1" fmla="*/ 2679969 h 2679969"/>
            <a:gd name="connsiteX2" fmla="*/ 0 w 2111007"/>
            <a:gd name="connsiteY2" fmla="*/ 0 h 2679969"/>
            <a:gd name="connsiteX3" fmla="*/ 2106066 w 2111007"/>
            <a:gd name="connsiteY3" fmla="*/ 1769650 h 2679969"/>
            <a:gd name="connsiteX0" fmla="*/ 2118059 w 2118334"/>
            <a:gd name="connsiteY0" fmla="*/ 1774904 h 2679969"/>
            <a:gd name="connsiteX1" fmla="*/ 2109796 w 2118334"/>
            <a:gd name="connsiteY1" fmla="*/ 2679969 h 2679969"/>
            <a:gd name="connsiteX2" fmla="*/ 0 w 2118334"/>
            <a:gd name="connsiteY2" fmla="*/ 0 h 2679969"/>
            <a:gd name="connsiteX3" fmla="*/ 2118059 w 2118334"/>
            <a:gd name="connsiteY3" fmla="*/ 1774904 h 2679969"/>
            <a:gd name="connsiteX0" fmla="*/ 2118059 w 2118059"/>
            <a:gd name="connsiteY0" fmla="*/ 1774904 h 2679969"/>
            <a:gd name="connsiteX1" fmla="*/ 2109796 w 2118059"/>
            <a:gd name="connsiteY1" fmla="*/ 2679969 h 2679969"/>
            <a:gd name="connsiteX2" fmla="*/ 0 w 2118059"/>
            <a:gd name="connsiteY2" fmla="*/ 0 h 2679969"/>
            <a:gd name="connsiteX3" fmla="*/ 2118059 w 2118059"/>
            <a:gd name="connsiteY3" fmla="*/ 1774904 h 2679969"/>
            <a:gd name="connsiteX0" fmla="*/ 2118059 w 2122814"/>
            <a:gd name="connsiteY0" fmla="*/ 1774904 h 2693104"/>
            <a:gd name="connsiteX1" fmla="*/ 2121790 w 2122814"/>
            <a:gd name="connsiteY1" fmla="*/ 2693104 h 2693104"/>
            <a:gd name="connsiteX2" fmla="*/ 0 w 2122814"/>
            <a:gd name="connsiteY2" fmla="*/ 0 h 2693104"/>
            <a:gd name="connsiteX3" fmla="*/ 2118059 w 2122814"/>
            <a:gd name="connsiteY3" fmla="*/ 1774904 h 2693104"/>
            <a:gd name="connsiteX0" fmla="*/ 2118059 w 2121790"/>
            <a:gd name="connsiteY0" fmla="*/ 1774904 h 2693104"/>
            <a:gd name="connsiteX1" fmla="*/ 2121790 w 2121790"/>
            <a:gd name="connsiteY1" fmla="*/ 2693104 h 2693104"/>
            <a:gd name="connsiteX2" fmla="*/ 0 w 2121790"/>
            <a:gd name="connsiteY2" fmla="*/ 0 h 2693104"/>
            <a:gd name="connsiteX3" fmla="*/ 2118059 w 2121790"/>
            <a:gd name="connsiteY3" fmla="*/ 1774904 h 26931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121790" h="2693104">
              <a:moveTo>
                <a:pt x="2118059" y="1774904"/>
              </a:moveTo>
              <a:cubicBezTo>
                <a:pt x="2118005" y="2659953"/>
                <a:pt x="2116914" y="1778332"/>
                <a:pt x="2121790" y="2693104"/>
              </a:cubicBezTo>
              <a:lnTo>
                <a:pt x="0" y="0"/>
              </a:lnTo>
              <a:lnTo>
                <a:pt x="2118059" y="1774904"/>
              </a:lnTo>
              <a:close/>
            </a:path>
          </a:pathLst>
        </a:custGeom>
        <a:solidFill xmlns:a="http://schemas.openxmlformats.org/drawingml/2006/main">
          <a:srgbClr val="FFC000">
            <a:alpha val="21176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0.39788</cdr:x>
      <cdr:y>0.4362</cdr:y>
    </cdr:from>
    <cdr:to>
      <cdr:x>0.76289</cdr:x>
      <cdr:y>0.76236</cdr:y>
    </cdr:to>
    <cdr:sp macro="" textlink="">
      <cdr:nvSpPr>
        <cdr:cNvPr id="11" name="Freeform: Shape 10">
          <a:extLst xmlns:a="http://schemas.openxmlformats.org/drawingml/2006/main">
            <a:ext uri="{FF2B5EF4-FFF2-40B4-BE49-F238E27FC236}">
              <a16:creationId xmlns:a16="http://schemas.microsoft.com/office/drawing/2014/main" id="{CE71A50B-45F7-4014-837E-CE3EDB689BD9}"/>
            </a:ext>
          </a:extLst>
        </cdr:cNvPr>
        <cdr:cNvSpPr/>
      </cdr:nvSpPr>
      <cdr:spPr>
        <a:xfrm xmlns:a="http://schemas.openxmlformats.org/drawingml/2006/main">
          <a:off x="3350237" y="2295245"/>
          <a:ext cx="3073582" cy="1716289"/>
        </a:xfrm>
        <a:custGeom xmlns:a="http://schemas.openxmlformats.org/drawingml/2006/main">
          <a:avLst/>
          <a:gdLst>
            <a:gd name="connsiteX0" fmla="*/ 12829 w 4047324"/>
            <a:gd name="connsiteY0" fmla="*/ 0 h 3213485"/>
            <a:gd name="connsiteX1" fmla="*/ 1135303 w 4047324"/>
            <a:gd name="connsiteY1" fmla="*/ 0 h 3213485"/>
            <a:gd name="connsiteX2" fmla="*/ 1866516 w 4047324"/>
            <a:gd name="connsiteY2" fmla="*/ 468232 h 3213485"/>
            <a:gd name="connsiteX3" fmla="*/ 4047324 w 4047324"/>
            <a:gd name="connsiteY3" fmla="*/ 3213485 h 3213485"/>
            <a:gd name="connsiteX4" fmla="*/ 0 w 4047324"/>
            <a:gd name="connsiteY4" fmla="*/ 3213485 h 3213485"/>
            <a:gd name="connsiteX5" fmla="*/ 12829 w 4047324"/>
            <a:gd name="connsiteY5" fmla="*/ 0 h 3213485"/>
            <a:gd name="connsiteX0" fmla="*/ 53 w 4290352"/>
            <a:gd name="connsiteY0" fmla="*/ 8264 h 3213485"/>
            <a:gd name="connsiteX1" fmla="*/ 1378331 w 4290352"/>
            <a:gd name="connsiteY1" fmla="*/ 0 h 3213485"/>
            <a:gd name="connsiteX2" fmla="*/ 2109544 w 4290352"/>
            <a:gd name="connsiteY2" fmla="*/ 468232 h 3213485"/>
            <a:gd name="connsiteX3" fmla="*/ 4290352 w 4290352"/>
            <a:gd name="connsiteY3" fmla="*/ 3213485 h 3213485"/>
            <a:gd name="connsiteX4" fmla="*/ 243028 w 4290352"/>
            <a:gd name="connsiteY4" fmla="*/ 3213485 h 3213485"/>
            <a:gd name="connsiteX5" fmla="*/ 53 w 4290352"/>
            <a:gd name="connsiteY5" fmla="*/ 8264 h 3213485"/>
            <a:gd name="connsiteX0" fmla="*/ 776 w 4291075"/>
            <a:gd name="connsiteY0" fmla="*/ 8264 h 3249298"/>
            <a:gd name="connsiteX1" fmla="*/ 1379054 w 4291075"/>
            <a:gd name="connsiteY1" fmla="*/ 0 h 3249298"/>
            <a:gd name="connsiteX2" fmla="*/ 2110267 w 4291075"/>
            <a:gd name="connsiteY2" fmla="*/ 468232 h 3249298"/>
            <a:gd name="connsiteX3" fmla="*/ 4291075 w 4291075"/>
            <a:gd name="connsiteY3" fmla="*/ 3213485 h 3249298"/>
            <a:gd name="connsiteX4" fmla="*/ 7201 w 4291075"/>
            <a:gd name="connsiteY4" fmla="*/ 3249298 h 3249298"/>
            <a:gd name="connsiteX5" fmla="*/ 776 w 4291075"/>
            <a:gd name="connsiteY5" fmla="*/ 8264 h 3249298"/>
            <a:gd name="connsiteX0" fmla="*/ 776 w 4313080"/>
            <a:gd name="connsiteY0" fmla="*/ 8264 h 3249298"/>
            <a:gd name="connsiteX1" fmla="*/ 1379054 w 4313080"/>
            <a:gd name="connsiteY1" fmla="*/ 0 h 3249298"/>
            <a:gd name="connsiteX2" fmla="*/ 2110267 w 4313080"/>
            <a:gd name="connsiteY2" fmla="*/ 468232 h 3249298"/>
            <a:gd name="connsiteX3" fmla="*/ 4313080 w 4313080"/>
            <a:gd name="connsiteY3" fmla="*/ 3235525 h 3249298"/>
            <a:gd name="connsiteX4" fmla="*/ 7201 w 4313080"/>
            <a:gd name="connsiteY4" fmla="*/ 3249298 h 3249298"/>
            <a:gd name="connsiteX5" fmla="*/ 776 w 4313080"/>
            <a:gd name="connsiteY5" fmla="*/ 8264 h 3249298"/>
            <a:gd name="connsiteX0" fmla="*/ 776 w 4313080"/>
            <a:gd name="connsiteY0" fmla="*/ 8264 h 3249298"/>
            <a:gd name="connsiteX1" fmla="*/ 1379054 w 4313080"/>
            <a:gd name="connsiteY1" fmla="*/ 0 h 3249298"/>
            <a:gd name="connsiteX2" fmla="*/ 2110267 w 4313080"/>
            <a:gd name="connsiteY2" fmla="*/ 523329 h 3249298"/>
            <a:gd name="connsiteX3" fmla="*/ 4313080 w 4313080"/>
            <a:gd name="connsiteY3" fmla="*/ 3235525 h 3249298"/>
            <a:gd name="connsiteX4" fmla="*/ 7201 w 4313080"/>
            <a:gd name="connsiteY4" fmla="*/ 3249298 h 3249298"/>
            <a:gd name="connsiteX5" fmla="*/ 776 w 4313080"/>
            <a:gd name="connsiteY5" fmla="*/ 8264 h 3249298"/>
            <a:gd name="connsiteX0" fmla="*/ 776 w 4313080"/>
            <a:gd name="connsiteY0" fmla="*/ 8264 h 3249298"/>
            <a:gd name="connsiteX1" fmla="*/ 1379054 w 4313080"/>
            <a:gd name="connsiteY1" fmla="*/ 0 h 3249298"/>
            <a:gd name="connsiteX2" fmla="*/ 2124020 w 4313080"/>
            <a:gd name="connsiteY2" fmla="*/ 479251 h 3249298"/>
            <a:gd name="connsiteX3" fmla="*/ 4313080 w 4313080"/>
            <a:gd name="connsiteY3" fmla="*/ 3235525 h 3249298"/>
            <a:gd name="connsiteX4" fmla="*/ 7201 w 4313080"/>
            <a:gd name="connsiteY4" fmla="*/ 3249298 h 3249298"/>
            <a:gd name="connsiteX5" fmla="*/ 776 w 4313080"/>
            <a:gd name="connsiteY5" fmla="*/ 8264 h 3249298"/>
            <a:gd name="connsiteX0" fmla="*/ 776 w 4313080"/>
            <a:gd name="connsiteY0" fmla="*/ 0 h 3241034"/>
            <a:gd name="connsiteX1" fmla="*/ 1390056 w 4313080"/>
            <a:gd name="connsiteY1" fmla="*/ 13775 h 3241034"/>
            <a:gd name="connsiteX2" fmla="*/ 2124020 w 4313080"/>
            <a:gd name="connsiteY2" fmla="*/ 470987 h 3241034"/>
            <a:gd name="connsiteX3" fmla="*/ 4313080 w 4313080"/>
            <a:gd name="connsiteY3" fmla="*/ 3227261 h 3241034"/>
            <a:gd name="connsiteX4" fmla="*/ 7201 w 4313080"/>
            <a:gd name="connsiteY4" fmla="*/ 3241034 h 3241034"/>
            <a:gd name="connsiteX5" fmla="*/ 776 w 4313080"/>
            <a:gd name="connsiteY5" fmla="*/ 0 h 3241034"/>
            <a:gd name="connsiteX0" fmla="*/ 776 w 4313080"/>
            <a:gd name="connsiteY0" fmla="*/ 0 h 3241034"/>
            <a:gd name="connsiteX1" fmla="*/ 1370802 w 4313080"/>
            <a:gd name="connsiteY1" fmla="*/ 8265 h 3241034"/>
            <a:gd name="connsiteX2" fmla="*/ 2124020 w 4313080"/>
            <a:gd name="connsiteY2" fmla="*/ 470987 h 3241034"/>
            <a:gd name="connsiteX3" fmla="*/ 4313080 w 4313080"/>
            <a:gd name="connsiteY3" fmla="*/ 3227261 h 3241034"/>
            <a:gd name="connsiteX4" fmla="*/ 7201 w 4313080"/>
            <a:gd name="connsiteY4" fmla="*/ 3241034 h 3241034"/>
            <a:gd name="connsiteX5" fmla="*/ 776 w 4313080"/>
            <a:gd name="connsiteY5" fmla="*/ 0 h 3241034"/>
            <a:gd name="connsiteX0" fmla="*/ 450337 w 4305879"/>
            <a:gd name="connsiteY0" fmla="*/ 0 h 3258686"/>
            <a:gd name="connsiteX1" fmla="*/ 1363601 w 4305879"/>
            <a:gd name="connsiteY1" fmla="*/ 25917 h 3258686"/>
            <a:gd name="connsiteX2" fmla="*/ 2116819 w 4305879"/>
            <a:gd name="connsiteY2" fmla="*/ 488639 h 3258686"/>
            <a:gd name="connsiteX3" fmla="*/ 4305879 w 4305879"/>
            <a:gd name="connsiteY3" fmla="*/ 3244913 h 3258686"/>
            <a:gd name="connsiteX4" fmla="*/ 0 w 4305879"/>
            <a:gd name="connsiteY4" fmla="*/ 3258686 h 3258686"/>
            <a:gd name="connsiteX5" fmla="*/ 450337 w 4305879"/>
            <a:gd name="connsiteY5" fmla="*/ 0 h 3258686"/>
            <a:gd name="connsiteX0" fmla="*/ 455680 w 4305879"/>
            <a:gd name="connsiteY0" fmla="*/ 105111 h 3232769"/>
            <a:gd name="connsiteX1" fmla="*/ 1363601 w 4305879"/>
            <a:gd name="connsiteY1" fmla="*/ 0 h 3232769"/>
            <a:gd name="connsiteX2" fmla="*/ 2116819 w 4305879"/>
            <a:gd name="connsiteY2" fmla="*/ 462722 h 3232769"/>
            <a:gd name="connsiteX3" fmla="*/ 4305879 w 4305879"/>
            <a:gd name="connsiteY3" fmla="*/ 3218996 h 3232769"/>
            <a:gd name="connsiteX4" fmla="*/ 0 w 4305879"/>
            <a:gd name="connsiteY4" fmla="*/ 3232769 h 3232769"/>
            <a:gd name="connsiteX5" fmla="*/ 455680 w 4305879"/>
            <a:gd name="connsiteY5" fmla="*/ 105111 h 3232769"/>
            <a:gd name="connsiteX0" fmla="*/ 455680 w 4305879"/>
            <a:gd name="connsiteY0" fmla="*/ 137868 h 3265526"/>
            <a:gd name="connsiteX1" fmla="*/ 1091108 w 4305879"/>
            <a:gd name="connsiteY1" fmla="*/ 0 h 3265526"/>
            <a:gd name="connsiteX2" fmla="*/ 2116819 w 4305879"/>
            <a:gd name="connsiteY2" fmla="*/ 495479 h 3265526"/>
            <a:gd name="connsiteX3" fmla="*/ 4305879 w 4305879"/>
            <a:gd name="connsiteY3" fmla="*/ 3251753 h 3265526"/>
            <a:gd name="connsiteX4" fmla="*/ 0 w 4305879"/>
            <a:gd name="connsiteY4" fmla="*/ 3265526 h 3265526"/>
            <a:gd name="connsiteX5" fmla="*/ 455680 w 4305879"/>
            <a:gd name="connsiteY5" fmla="*/ 137868 h 3265526"/>
            <a:gd name="connsiteX0" fmla="*/ 455680 w 4305879"/>
            <a:gd name="connsiteY0" fmla="*/ 0 h 3127658"/>
            <a:gd name="connsiteX1" fmla="*/ 1089327 w 4305879"/>
            <a:gd name="connsiteY1" fmla="*/ 4079 h 3127658"/>
            <a:gd name="connsiteX2" fmla="*/ 2116819 w 4305879"/>
            <a:gd name="connsiteY2" fmla="*/ 357611 h 3127658"/>
            <a:gd name="connsiteX3" fmla="*/ 4305879 w 4305879"/>
            <a:gd name="connsiteY3" fmla="*/ 3113885 h 3127658"/>
            <a:gd name="connsiteX4" fmla="*/ 0 w 4305879"/>
            <a:gd name="connsiteY4" fmla="*/ 3127658 h 3127658"/>
            <a:gd name="connsiteX5" fmla="*/ 455680 w 4305879"/>
            <a:gd name="connsiteY5" fmla="*/ 0 h 3127658"/>
            <a:gd name="connsiteX0" fmla="*/ 455680 w 4305879"/>
            <a:gd name="connsiteY0" fmla="*/ 144661 h 3272319"/>
            <a:gd name="connsiteX1" fmla="*/ 1089327 w 4305879"/>
            <a:gd name="connsiteY1" fmla="*/ 148740 h 3272319"/>
            <a:gd name="connsiteX2" fmla="*/ 1089184 w 4305879"/>
            <a:gd name="connsiteY2" fmla="*/ 0 h 3272319"/>
            <a:gd name="connsiteX3" fmla="*/ 4305879 w 4305879"/>
            <a:gd name="connsiteY3" fmla="*/ 3258546 h 3272319"/>
            <a:gd name="connsiteX4" fmla="*/ 0 w 4305879"/>
            <a:gd name="connsiteY4" fmla="*/ 3272319 h 3272319"/>
            <a:gd name="connsiteX5" fmla="*/ 455680 w 4305879"/>
            <a:gd name="connsiteY5" fmla="*/ 144661 h 3272319"/>
            <a:gd name="connsiteX0" fmla="*/ 455680 w 4305879"/>
            <a:gd name="connsiteY0" fmla="*/ 150389 h 3278047"/>
            <a:gd name="connsiteX1" fmla="*/ 1089327 w 4305879"/>
            <a:gd name="connsiteY1" fmla="*/ 154468 h 3278047"/>
            <a:gd name="connsiteX2" fmla="*/ 1089184 w 4305879"/>
            <a:gd name="connsiteY2" fmla="*/ 5728 h 3278047"/>
            <a:gd name="connsiteX3" fmla="*/ 1090820 w 4305879"/>
            <a:gd name="connsiteY3" fmla="*/ 0 h 3278047"/>
            <a:gd name="connsiteX4" fmla="*/ 4305879 w 4305879"/>
            <a:gd name="connsiteY4" fmla="*/ 3264274 h 3278047"/>
            <a:gd name="connsiteX5" fmla="*/ 0 w 4305879"/>
            <a:gd name="connsiteY5" fmla="*/ 3278047 h 3278047"/>
            <a:gd name="connsiteX6" fmla="*/ 455680 w 4305879"/>
            <a:gd name="connsiteY6" fmla="*/ 150389 h 3278047"/>
            <a:gd name="connsiteX0" fmla="*/ 455680 w 4305879"/>
            <a:gd name="connsiteY0" fmla="*/ 144930 h 3272588"/>
            <a:gd name="connsiteX1" fmla="*/ 1089327 w 4305879"/>
            <a:gd name="connsiteY1" fmla="*/ 149009 h 3272588"/>
            <a:gd name="connsiteX2" fmla="*/ 1089184 w 4305879"/>
            <a:gd name="connsiteY2" fmla="*/ 269 h 3272588"/>
            <a:gd name="connsiteX3" fmla="*/ 1375779 w 4305879"/>
            <a:gd name="connsiteY3" fmla="*/ 0 h 3272588"/>
            <a:gd name="connsiteX4" fmla="*/ 4305879 w 4305879"/>
            <a:gd name="connsiteY4" fmla="*/ 3258815 h 3272588"/>
            <a:gd name="connsiteX5" fmla="*/ 0 w 4305879"/>
            <a:gd name="connsiteY5" fmla="*/ 3272588 h 3272588"/>
            <a:gd name="connsiteX6" fmla="*/ 455680 w 4305879"/>
            <a:gd name="connsiteY6" fmla="*/ 144930 h 3272588"/>
            <a:gd name="connsiteX0" fmla="*/ 455680 w 4305879"/>
            <a:gd name="connsiteY0" fmla="*/ 144930 h 3272588"/>
            <a:gd name="connsiteX1" fmla="*/ 1089327 w 4305879"/>
            <a:gd name="connsiteY1" fmla="*/ 149009 h 3272588"/>
            <a:gd name="connsiteX2" fmla="*/ 1089184 w 4305879"/>
            <a:gd name="connsiteY2" fmla="*/ 269 h 3272588"/>
            <a:gd name="connsiteX3" fmla="*/ 1375779 w 4305879"/>
            <a:gd name="connsiteY3" fmla="*/ 0 h 3272588"/>
            <a:gd name="connsiteX4" fmla="*/ 1377561 w 4305879"/>
            <a:gd name="connsiteY4" fmla="*/ 10920 h 3272588"/>
            <a:gd name="connsiteX5" fmla="*/ 4305879 w 4305879"/>
            <a:gd name="connsiteY5" fmla="*/ 3258815 h 3272588"/>
            <a:gd name="connsiteX6" fmla="*/ 0 w 4305879"/>
            <a:gd name="connsiteY6" fmla="*/ 3272588 h 3272588"/>
            <a:gd name="connsiteX7" fmla="*/ 455680 w 4305879"/>
            <a:gd name="connsiteY7" fmla="*/ 144930 h 3272588"/>
            <a:gd name="connsiteX0" fmla="*/ 455680 w 4305879"/>
            <a:gd name="connsiteY0" fmla="*/ 144930 h 3272588"/>
            <a:gd name="connsiteX1" fmla="*/ 1089327 w 4305879"/>
            <a:gd name="connsiteY1" fmla="*/ 149009 h 3272588"/>
            <a:gd name="connsiteX2" fmla="*/ 1089184 w 4305879"/>
            <a:gd name="connsiteY2" fmla="*/ 269 h 3272588"/>
            <a:gd name="connsiteX3" fmla="*/ 1375779 w 4305879"/>
            <a:gd name="connsiteY3" fmla="*/ 0 h 3272588"/>
            <a:gd name="connsiteX4" fmla="*/ 2105989 w 4305879"/>
            <a:gd name="connsiteY4" fmla="*/ 458597 h 3272588"/>
            <a:gd name="connsiteX5" fmla="*/ 4305879 w 4305879"/>
            <a:gd name="connsiteY5" fmla="*/ 3258815 h 3272588"/>
            <a:gd name="connsiteX6" fmla="*/ 0 w 4305879"/>
            <a:gd name="connsiteY6" fmla="*/ 3272588 h 3272588"/>
            <a:gd name="connsiteX7" fmla="*/ 455680 w 4305879"/>
            <a:gd name="connsiteY7" fmla="*/ 144930 h 3272588"/>
            <a:gd name="connsiteX0" fmla="*/ 455680 w 4268478"/>
            <a:gd name="connsiteY0" fmla="*/ 144930 h 3272588"/>
            <a:gd name="connsiteX1" fmla="*/ 1089327 w 4268478"/>
            <a:gd name="connsiteY1" fmla="*/ 149009 h 3272588"/>
            <a:gd name="connsiteX2" fmla="*/ 1089184 w 4268478"/>
            <a:gd name="connsiteY2" fmla="*/ 269 h 3272588"/>
            <a:gd name="connsiteX3" fmla="*/ 1375779 w 4268478"/>
            <a:gd name="connsiteY3" fmla="*/ 0 h 3272588"/>
            <a:gd name="connsiteX4" fmla="*/ 2105989 w 4268478"/>
            <a:gd name="connsiteY4" fmla="*/ 458597 h 3272588"/>
            <a:gd name="connsiteX5" fmla="*/ 4268478 w 4268478"/>
            <a:gd name="connsiteY5" fmla="*/ 3201490 h 3272588"/>
            <a:gd name="connsiteX6" fmla="*/ 0 w 4268478"/>
            <a:gd name="connsiteY6" fmla="*/ 3272588 h 3272588"/>
            <a:gd name="connsiteX7" fmla="*/ 455680 w 4268478"/>
            <a:gd name="connsiteY7" fmla="*/ 144930 h 3272588"/>
            <a:gd name="connsiteX0" fmla="*/ 1206 w 3814004"/>
            <a:gd name="connsiteY0" fmla="*/ 144930 h 3201614"/>
            <a:gd name="connsiteX1" fmla="*/ 634853 w 3814004"/>
            <a:gd name="connsiteY1" fmla="*/ 149009 h 3201614"/>
            <a:gd name="connsiteX2" fmla="*/ 634710 w 3814004"/>
            <a:gd name="connsiteY2" fmla="*/ 269 h 3201614"/>
            <a:gd name="connsiteX3" fmla="*/ 921305 w 3814004"/>
            <a:gd name="connsiteY3" fmla="*/ 0 h 3201614"/>
            <a:gd name="connsiteX4" fmla="*/ 1651515 w 3814004"/>
            <a:gd name="connsiteY4" fmla="*/ 458597 h 3201614"/>
            <a:gd name="connsiteX5" fmla="*/ 3814004 w 3814004"/>
            <a:gd name="connsiteY5" fmla="*/ 3201490 h 3201614"/>
            <a:gd name="connsiteX6" fmla="*/ 1461 w 3814004"/>
            <a:gd name="connsiteY6" fmla="*/ 3201614 h 3201614"/>
            <a:gd name="connsiteX7" fmla="*/ 1206 w 3814004"/>
            <a:gd name="connsiteY7" fmla="*/ 144930 h 3201614"/>
            <a:gd name="connsiteX0" fmla="*/ 434094 w 4246892"/>
            <a:gd name="connsiteY0" fmla="*/ 144930 h 3201614"/>
            <a:gd name="connsiteX1" fmla="*/ 1067741 w 4246892"/>
            <a:gd name="connsiteY1" fmla="*/ 149009 h 3201614"/>
            <a:gd name="connsiteX2" fmla="*/ 1067598 w 4246892"/>
            <a:gd name="connsiteY2" fmla="*/ 269 h 3201614"/>
            <a:gd name="connsiteX3" fmla="*/ 1354193 w 4246892"/>
            <a:gd name="connsiteY3" fmla="*/ 0 h 3201614"/>
            <a:gd name="connsiteX4" fmla="*/ 2084403 w 4246892"/>
            <a:gd name="connsiteY4" fmla="*/ 458597 h 3201614"/>
            <a:gd name="connsiteX5" fmla="*/ 4246892 w 4246892"/>
            <a:gd name="connsiteY5" fmla="*/ 3201490 h 3201614"/>
            <a:gd name="connsiteX6" fmla="*/ 434349 w 4246892"/>
            <a:gd name="connsiteY6" fmla="*/ 3201614 h 3201614"/>
            <a:gd name="connsiteX7" fmla="*/ 434094 w 4246892"/>
            <a:gd name="connsiteY7" fmla="*/ 144930 h 3201614"/>
            <a:gd name="connsiteX0" fmla="*/ 282213 w 4095011"/>
            <a:gd name="connsiteY0" fmla="*/ 144930 h 3201614"/>
            <a:gd name="connsiteX1" fmla="*/ 915860 w 4095011"/>
            <a:gd name="connsiteY1" fmla="*/ 149009 h 3201614"/>
            <a:gd name="connsiteX2" fmla="*/ 915717 w 4095011"/>
            <a:gd name="connsiteY2" fmla="*/ 269 h 3201614"/>
            <a:gd name="connsiteX3" fmla="*/ 1202312 w 4095011"/>
            <a:gd name="connsiteY3" fmla="*/ 0 h 3201614"/>
            <a:gd name="connsiteX4" fmla="*/ 1932522 w 4095011"/>
            <a:gd name="connsiteY4" fmla="*/ 458597 h 3201614"/>
            <a:gd name="connsiteX5" fmla="*/ 4095011 w 4095011"/>
            <a:gd name="connsiteY5" fmla="*/ 3201490 h 3201614"/>
            <a:gd name="connsiteX6" fmla="*/ 282468 w 4095011"/>
            <a:gd name="connsiteY6" fmla="*/ 3201614 h 3201614"/>
            <a:gd name="connsiteX7" fmla="*/ 282213 w 4095011"/>
            <a:gd name="connsiteY7" fmla="*/ 144930 h 3201614"/>
            <a:gd name="connsiteX0" fmla="*/ 307206 w 4120004"/>
            <a:gd name="connsiteY0" fmla="*/ 144930 h 3564291"/>
            <a:gd name="connsiteX1" fmla="*/ 940853 w 4120004"/>
            <a:gd name="connsiteY1" fmla="*/ 149009 h 3564291"/>
            <a:gd name="connsiteX2" fmla="*/ 940710 w 4120004"/>
            <a:gd name="connsiteY2" fmla="*/ 269 h 3564291"/>
            <a:gd name="connsiteX3" fmla="*/ 1227305 w 4120004"/>
            <a:gd name="connsiteY3" fmla="*/ 0 h 3564291"/>
            <a:gd name="connsiteX4" fmla="*/ 1957515 w 4120004"/>
            <a:gd name="connsiteY4" fmla="*/ 458597 h 3564291"/>
            <a:gd name="connsiteX5" fmla="*/ 4120004 w 4120004"/>
            <a:gd name="connsiteY5" fmla="*/ 3201490 h 3564291"/>
            <a:gd name="connsiteX6" fmla="*/ 307461 w 4120004"/>
            <a:gd name="connsiteY6" fmla="*/ 3201614 h 3564291"/>
            <a:gd name="connsiteX7" fmla="*/ 307206 w 4120004"/>
            <a:gd name="connsiteY7" fmla="*/ 144930 h 3564291"/>
            <a:gd name="connsiteX0" fmla="*/ 307206 w 4120004"/>
            <a:gd name="connsiteY0" fmla="*/ 144930 h 3564292"/>
            <a:gd name="connsiteX1" fmla="*/ 940853 w 4120004"/>
            <a:gd name="connsiteY1" fmla="*/ 149009 h 3564292"/>
            <a:gd name="connsiteX2" fmla="*/ 940710 w 4120004"/>
            <a:gd name="connsiteY2" fmla="*/ 269 h 3564292"/>
            <a:gd name="connsiteX3" fmla="*/ 1227305 w 4120004"/>
            <a:gd name="connsiteY3" fmla="*/ 0 h 3564292"/>
            <a:gd name="connsiteX4" fmla="*/ 1957515 w 4120004"/>
            <a:gd name="connsiteY4" fmla="*/ 458597 h 3564292"/>
            <a:gd name="connsiteX5" fmla="*/ 4120004 w 4120004"/>
            <a:gd name="connsiteY5" fmla="*/ 3201490 h 3564292"/>
            <a:gd name="connsiteX6" fmla="*/ 307461 w 4120004"/>
            <a:gd name="connsiteY6" fmla="*/ 3201614 h 3564292"/>
            <a:gd name="connsiteX7" fmla="*/ 307206 w 4120004"/>
            <a:gd name="connsiteY7" fmla="*/ 144930 h 3564292"/>
            <a:gd name="connsiteX0" fmla="*/ 307206 w 4120004"/>
            <a:gd name="connsiteY0" fmla="*/ 144930 h 3404695"/>
            <a:gd name="connsiteX1" fmla="*/ 940853 w 4120004"/>
            <a:gd name="connsiteY1" fmla="*/ 149009 h 3404695"/>
            <a:gd name="connsiteX2" fmla="*/ 940710 w 4120004"/>
            <a:gd name="connsiteY2" fmla="*/ 269 h 3404695"/>
            <a:gd name="connsiteX3" fmla="*/ 1227305 w 4120004"/>
            <a:gd name="connsiteY3" fmla="*/ 0 h 3404695"/>
            <a:gd name="connsiteX4" fmla="*/ 1957515 w 4120004"/>
            <a:gd name="connsiteY4" fmla="*/ 458597 h 3404695"/>
            <a:gd name="connsiteX5" fmla="*/ 4120004 w 4120004"/>
            <a:gd name="connsiteY5" fmla="*/ 3201490 h 3404695"/>
            <a:gd name="connsiteX6" fmla="*/ 307461 w 4120004"/>
            <a:gd name="connsiteY6" fmla="*/ 3201614 h 3404695"/>
            <a:gd name="connsiteX7" fmla="*/ 307206 w 4120004"/>
            <a:gd name="connsiteY7" fmla="*/ 144930 h 3404695"/>
            <a:gd name="connsiteX0" fmla="*/ 46775 w 3859573"/>
            <a:gd name="connsiteY0" fmla="*/ 144930 h 3404695"/>
            <a:gd name="connsiteX1" fmla="*/ 680422 w 3859573"/>
            <a:gd name="connsiteY1" fmla="*/ 149009 h 3404695"/>
            <a:gd name="connsiteX2" fmla="*/ 680279 w 3859573"/>
            <a:gd name="connsiteY2" fmla="*/ 269 h 3404695"/>
            <a:gd name="connsiteX3" fmla="*/ 966874 w 3859573"/>
            <a:gd name="connsiteY3" fmla="*/ 0 h 3404695"/>
            <a:gd name="connsiteX4" fmla="*/ 1697084 w 3859573"/>
            <a:gd name="connsiteY4" fmla="*/ 458597 h 3404695"/>
            <a:gd name="connsiteX5" fmla="*/ 3859573 w 3859573"/>
            <a:gd name="connsiteY5" fmla="*/ 3201490 h 3404695"/>
            <a:gd name="connsiteX6" fmla="*/ 47030 w 3859573"/>
            <a:gd name="connsiteY6" fmla="*/ 3201614 h 3404695"/>
            <a:gd name="connsiteX7" fmla="*/ 46775 w 3859573"/>
            <a:gd name="connsiteY7" fmla="*/ 144930 h 3404695"/>
            <a:gd name="connsiteX0" fmla="*/ 0 w 3812798"/>
            <a:gd name="connsiteY0" fmla="*/ 144930 h 3404695"/>
            <a:gd name="connsiteX1" fmla="*/ 633647 w 3812798"/>
            <a:gd name="connsiteY1" fmla="*/ 149009 h 3404695"/>
            <a:gd name="connsiteX2" fmla="*/ 633504 w 3812798"/>
            <a:gd name="connsiteY2" fmla="*/ 269 h 3404695"/>
            <a:gd name="connsiteX3" fmla="*/ 920099 w 3812798"/>
            <a:gd name="connsiteY3" fmla="*/ 0 h 3404695"/>
            <a:gd name="connsiteX4" fmla="*/ 1650309 w 3812798"/>
            <a:gd name="connsiteY4" fmla="*/ 458597 h 3404695"/>
            <a:gd name="connsiteX5" fmla="*/ 3812798 w 3812798"/>
            <a:gd name="connsiteY5" fmla="*/ 3201490 h 3404695"/>
            <a:gd name="connsiteX6" fmla="*/ 255 w 3812798"/>
            <a:gd name="connsiteY6" fmla="*/ 3201614 h 3404695"/>
            <a:gd name="connsiteX7" fmla="*/ 0 w 3812798"/>
            <a:gd name="connsiteY7" fmla="*/ 144930 h 3404695"/>
            <a:gd name="connsiteX0" fmla="*/ 0 w 3812798"/>
            <a:gd name="connsiteY0" fmla="*/ 144930 h 3201614"/>
            <a:gd name="connsiteX1" fmla="*/ 633647 w 3812798"/>
            <a:gd name="connsiteY1" fmla="*/ 149009 h 3201614"/>
            <a:gd name="connsiteX2" fmla="*/ 633504 w 3812798"/>
            <a:gd name="connsiteY2" fmla="*/ 269 h 3201614"/>
            <a:gd name="connsiteX3" fmla="*/ 920099 w 3812798"/>
            <a:gd name="connsiteY3" fmla="*/ 0 h 3201614"/>
            <a:gd name="connsiteX4" fmla="*/ 1650309 w 3812798"/>
            <a:gd name="connsiteY4" fmla="*/ 458597 h 3201614"/>
            <a:gd name="connsiteX5" fmla="*/ 3812798 w 3812798"/>
            <a:gd name="connsiteY5" fmla="*/ 3201490 h 3201614"/>
            <a:gd name="connsiteX6" fmla="*/ 255 w 3812798"/>
            <a:gd name="connsiteY6" fmla="*/ 3201614 h 3201614"/>
            <a:gd name="connsiteX7" fmla="*/ 0 w 3812798"/>
            <a:gd name="connsiteY7" fmla="*/ 144930 h 3201614"/>
            <a:gd name="connsiteX0" fmla="*/ 0 w 3771421"/>
            <a:gd name="connsiteY0" fmla="*/ 144930 h 3201614"/>
            <a:gd name="connsiteX1" fmla="*/ 633647 w 3771421"/>
            <a:gd name="connsiteY1" fmla="*/ 149009 h 3201614"/>
            <a:gd name="connsiteX2" fmla="*/ 633504 w 3771421"/>
            <a:gd name="connsiteY2" fmla="*/ 269 h 3201614"/>
            <a:gd name="connsiteX3" fmla="*/ 920099 w 3771421"/>
            <a:gd name="connsiteY3" fmla="*/ 0 h 3201614"/>
            <a:gd name="connsiteX4" fmla="*/ 1650309 w 3771421"/>
            <a:gd name="connsiteY4" fmla="*/ 458597 h 3201614"/>
            <a:gd name="connsiteX5" fmla="*/ 3771421 w 3771421"/>
            <a:gd name="connsiteY5" fmla="*/ 3132383 h 3201614"/>
            <a:gd name="connsiteX6" fmla="*/ 255 w 3771421"/>
            <a:gd name="connsiteY6" fmla="*/ 3201614 h 3201614"/>
            <a:gd name="connsiteX7" fmla="*/ 0 w 3771421"/>
            <a:gd name="connsiteY7" fmla="*/ 144930 h 3201614"/>
            <a:gd name="connsiteX0" fmla="*/ 0 w 3771421"/>
            <a:gd name="connsiteY0" fmla="*/ 144930 h 3132383"/>
            <a:gd name="connsiteX1" fmla="*/ 633647 w 3771421"/>
            <a:gd name="connsiteY1" fmla="*/ 149009 h 3132383"/>
            <a:gd name="connsiteX2" fmla="*/ 633504 w 3771421"/>
            <a:gd name="connsiteY2" fmla="*/ 269 h 3132383"/>
            <a:gd name="connsiteX3" fmla="*/ 920099 w 3771421"/>
            <a:gd name="connsiteY3" fmla="*/ 0 h 3132383"/>
            <a:gd name="connsiteX4" fmla="*/ 1650309 w 3771421"/>
            <a:gd name="connsiteY4" fmla="*/ 458597 h 3132383"/>
            <a:gd name="connsiteX5" fmla="*/ 3771421 w 3771421"/>
            <a:gd name="connsiteY5" fmla="*/ 3132383 h 3132383"/>
            <a:gd name="connsiteX6" fmla="*/ 0 w 3771421"/>
            <a:gd name="connsiteY6" fmla="*/ 144930 h 3132383"/>
            <a:gd name="connsiteX0" fmla="*/ 3137917 w 3137917"/>
            <a:gd name="connsiteY0" fmla="*/ 3132383 h 3132383"/>
            <a:gd name="connsiteX1" fmla="*/ 143 w 3137917"/>
            <a:gd name="connsiteY1" fmla="*/ 149009 h 3132383"/>
            <a:gd name="connsiteX2" fmla="*/ 0 w 3137917"/>
            <a:gd name="connsiteY2" fmla="*/ 269 h 3132383"/>
            <a:gd name="connsiteX3" fmla="*/ 286595 w 3137917"/>
            <a:gd name="connsiteY3" fmla="*/ 0 h 3132383"/>
            <a:gd name="connsiteX4" fmla="*/ 1016805 w 3137917"/>
            <a:gd name="connsiteY4" fmla="*/ 458597 h 3132383"/>
            <a:gd name="connsiteX5" fmla="*/ 3137917 w 3137917"/>
            <a:gd name="connsiteY5" fmla="*/ 3132383 h 3132383"/>
            <a:gd name="connsiteX0" fmla="*/ 3137917 w 3137917"/>
            <a:gd name="connsiteY0" fmla="*/ 3132383 h 3132383"/>
            <a:gd name="connsiteX1" fmla="*/ 0 w 3137917"/>
            <a:gd name="connsiteY1" fmla="*/ 269 h 3132383"/>
            <a:gd name="connsiteX2" fmla="*/ 286595 w 3137917"/>
            <a:gd name="connsiteY2" fmla="*/ 0 h 3132383"/>
            <a:gd name="connsiteX3" fmla="*/ 1016805 w 3137917"/>
            <a:gd name="connsiteY3" fmla="*/ 458597 h 3132383"/>
            <a:gd name="connsiteX4" fmla="*/ 3137917 w 3137917"/>
            <a:gd name="connsiteY4" fmla="*/ 3132383 h 3132383"/>
            <a:gd name="connsiteX0" fmla="*/ 2851322 w 2851322"/>
            <a:gd name="connsiteY0" fmla="*/ 3132383 h 3132383"/>
            <a:gd name="connsiteX1" fmla="*/ 0 w 2851322"/>
            <a:gd name="connsiteY1" fmla="*/ 0 h 3132383"/>
            <a:gd name="connsiteX2" fmla="*/ 730210 w 2851322"/>
            <a:gd name="connsiteY2" fmla="*/ 458597 h 3132383"/>
            <a:gd name="connsiteX3" fmla="*/ 2851322 w 2851322"/>
            <a:gd name="connsiteY3" fmla="*/ 3132383 h 3132383"/>
            <a:gd name="connsiteX0" fmla="*/ 2121112 w 2121112"/>
            <a:gd name="connsiteY0" fmla="*/ 2673786 h 3036584"/>
            <a:gd name="connsiteX1" fmla="*/ 1933000 w 2121112"/>
            <a:gd name="connsiteY1" fmla="*/ 2893044 h 3036584"/>
            <a:gd name="connsiteX2" fmla="*/ 0 w 2121112"/>
            <a:gd name="connsiteY2" fmla="*/ 0 h 3036584"/>
            <a:gd name="connsiteX3" fmla="*/ 2121112 w 2121112"/>
            <a:gd name="connsiteY3" fmla="*/ 2673786 h 3036584"/>
            <a:gd name="connsiteX0" fmla="*/ 2106066 w 2106066"/>
            <a:gd name="connsiteY0" fmla="*/ 1769650 h 2132448"/>
            <a:gd name="connsiteX1" fmla="*/ 1917954 w 2106066"/>
            <a:gd name="connsiteY1" fmla="*/ 1988908 h 2132448"/>
            <a:gd name="connsiteX2" fmla="*/ 0 w 2106066"/>
            <a:gd name="connsiteY2" fmla="*/ 0 h 2132448"/>
            <a:gd name="connsiteX3" fmla="*/ 2106066 w 2106066"/>
            <a:gd name="connsiteY3" fmla="*/ 1769650 h 2132448"/>
            <a:gd name="connsiteX0" fmla="*/ 2106066 w 2242415"/>
            <a:gd name="connsiteY0" fmla="*/ 1769650 h 2766102"/>
            <a:gd name="connsiteX1" fmla="*/ 2109796 w 2242415"/>
            <a:gd name="connsiteY1" fmla="*/ 2679969 h 2766102"/>
            <a:gd name="connsiteX2" fmla="*/ 0 w 2242415"/>
            <a:gd name="connsiteY2" fmla="*/ 0 h 2766102"/>
            <a:gd name="connsiteX3" fmla="*/ 2106066 w 2242415"/>
            <a:gd name="connsiteY3" fmla="*/ 1769650 h 2766102"/>
            <a:gd name="connsiteX0" fmla="*/ 2106066 w 2109873"/>
            <a:gd name="connsiteY0" fmla="*/ 1769650 h 2679969"/>
            <a:gd name="connsiteX1" fmla="*/ 2109796 w 2109873"/>
            <a:gd name="connsiteY1" fmla="*/ 2679969 h 2679969"/>
            <a:gd name="connsiteX2" fmla="*/ 0 w 2109873"/>
            <a:gd name="connsiteY2" fmla="*/ 0 h 2679969"/>
            <a:gd name="connsiteX3" fmla="*/ 2106066 w 2109873"/>
            <a:gd name="connsiteY3" fmla="*/ 1769650 h 2679969"/>
            <a:gd name="connsiteX0" fmla="*/ 2106066 w 2111007"/>
            <a:gd name="connsiteY0" fmla="*/ 1769650 h 2679969"/>
            <a:gd name="connsiteX1" fmla="*/ 2109796 w 2111007"/>
            <a:gd name="connsiteY1" fmla="*/ 2679969 h 2679969"/>
            <a:gd name="connsiteX2" fmla="*/ 0 w 2111007"/>
            <a:gd name="connsiteY2" fmla="*/ 0 h 2679969"/>
            <a:gd name="connsiteX3" fmla="*/ 2106066 w 2111007"/>
            <a:gd name="connsiteY3" fmla="*/ 1769650 h 2679969"/>
            <a:gd name="connsiteX0" fmla="*/ 2118059 w 2118334"/>
            <a:gd name="connsiteY0" fmla="*/ 1774904 h 2679969"/>
            <a:gd name="connsiteX1" fmla="*/ 2109796 w 2118334"/>
            <a:gd name="connsiteY1" fmla="*/ 2679969 h 2679969"/>
            <a:gd name="connsiteX2" fmla="*/ 0 w 2118334"/>
            <a:gd name="connsiteY2" fmla="*/ 0 h 2679969"/>
            <a:gd name="connsiteX3" fmla="*/ 2118059 w 2118334"/>
            <a:gd name="connsiteY3" fmla="*/ 1774904 h 2679969"/>
            <a:gd name="connsiteX0" fmla="*/ 2118059 w 2118059"/>
            <a:gd name="connsiteY0" fmla="*/ 1774904 h 2679969"/>
            <a:gd name="connsiteX1" fmla="*/ 2109796 w 2118059"/>
            <a:gd name="connsiteY1" fmla="*/ 2679969 h 2679969"/>
            <a:gd name="connsiteX2" fmla="*/ 0 w 2118059"/>
            <a:gd name="connsiteY2" fmla="*/ 0 h 2679969"/>
            <a:gd name="connsiteX3" fmla="*/ 2118059 w 2118059"/>
            <a:gd name="connsiteY3" fmla="*/ 1774904 h 2679969"/>
            <a:gd name="connsiteX0" fmla="*/ 2118059 w 2122814"/>
            <a:gd name="connsiteY0" fmla="*/ 1774904 h 2693104"/>
            <a:gd name="connsiteX1" fmla="*/ 2121790 w 2122814"/>
            <a:gd name="connsiteY1" fmla="*/ 2693104 h 2693104"/>
            <a:gd name="connsiteX2" fmla="*/ 0 w 2122814"/>
            <a:gd name="connsiteY2" fmla="*/ 0 h 2693104"/>
            <a:gd name="connsiteX3" fmla="*/ 2118059 w 2122814"/>
            <a:gd name="connsiteY3" fmla="*/ 1774904 h 2693104"/>
            <a:gd name="connsiteX0" fmla="*/ 2118059 w 2121790"/>
            <a:gd name="connsiteY0" fmla="*/ 1774904 h 2693104"/>
            <a:gd name="connsiteX1" fmla="*/ 2121790 w 2121790"/>
            <a:gd name="connsiteY1" fmla="*/ 2693104 h 2693104"/>
            <a:gd name="connsiteX2" fmla="*/ 0 w 2121790"/>
            <a:gd name="connsiteY2" fmla="*/ 0 h 2693104"/>
            <a:gd name="connsiteX3" fmla="*/ 2118059 w 2121790"/>
            <a:gd name="connsiteY3" fmla="*/ 1774904 h 2693104"/>
            <a:gd name="connsiteX0" fmla="*/ 2126484 w 2130215"/>
            <a:gd name="connsiteY0" fmla="*/ 879317 h 1797517"/>
            <a:gd name="connsiteX1" fmla="*/ 2130215 w 2130215"/>
            <a:gd name="connsiteY1" fmla="*/ 1797517 h 1797517"/>
            <a:gd name="connsiteX2" fmla="*/ 0 w 2130215"/>
            <a:gd name="connsiteY2" fmla="*/ 0 h 1797517"/>
            <a:gd name="connsiteX3" fmla="*/ 2126484 w 2130215"/>
            <a:gd name="connsiteY3" fmla="*/ 879317 h 1797517"/>
            <a:gd name="connsiteX0" fmla="*/ 2126484 w 2130215"/>
            <a:gd name="connsiteY0" fmla="*/ 168938 h 1982725"/>
            <a:gd name="connsiteX1" fmla="*/ 2130215 w 2130215"/>
            <a:gd name="connsiteY1" fmla="*/ 1982725 h 1982725"/>
            <a:gd name="connsiteX2" fmla="*/ 0 w 2130215"/>
            <a:gd name="connsiteY2" fmla="*/ 185208 h 1982725"/>
            <a:gd name="connsiteX3" fmla="*/ 2126484 w 2130215"/>
            <a:gd name="connsiteY3" fmla="*/ 168938 h 1982725"/>
            <a:gd name="connsiteX0" fmla="*/ 2126484 w 2130215"/>
            <a:gd name="connsiteY0" fmla="*/ 0 h 1813787"/>
            <a:gd name="connsiteX1" fmla="*/ 2130215 w 2130215"/>
            <a:gd name="connsiteY1" fmla="*/ 1813787 h 1813787"/>
            <a:gd name="connsiteX2" fmla="*/ 0 w 2130215"/>
            <a:gd name="connsiteY2" fmla="*/ 16270 h 1813787"/>
            <a:gd name="connsiteX3" fmla="*/ 2126484 w 2130215"/>
            <a:gd name="connsiteY3" fmla="*/ 0 h 1813787"/>
            <a:gd name="connsiteX0" fmla="*/ 2126484 w 2130215"/>
            <a:gd name="connsiteY0" fmla="*/ 0 h 1813787"/>
            <a:gd name="connsiteX1" fmla="*/ 2130215 w 2130215"/>
            <a:gd name="connsiteY1" fmla="*/ 1813787 h 1813787"/>
            <a:gd name="connsiteX2" fmla="*/ 0 w 2130215"/>
            <a:gd name="connsiteY2" fmla="*/ 16270 h 1813787"/>
            <a:gd name="connsiteX3" fmla="*/ 2126484 w 2130215"/>
            <a:gd name="connsiteY3" fmla="*/ 0 h 1813787"/>
            <a:gd name="connsiteX0" fmla="*/ 2126484 w 2130215"/>
            <a:gd name="connsiteY0" fmla="*/ 0 h 1813787"/>
            <a:gd name="connsiteX1" fmla="*/ 2130215 w 2130215"/>
            <a:gd name="connsiteY1" fmla="*/ 1813787 h 1813787"/>
            <a:gd name="connsiteX2" fmla="*/ 0 w 2130215"/>
            <a:gd name="connsiteY2" fmla="*/ 16270 h 1813787"/>
            <a:gd name="connsiteX3" fmla="*/ 2126484 w 2130215"/>
            <a:gd name="connsiteY3" fmla="*/ 0 h 1813787"/>
            <a:gd name="connsiteX0" fmla="*/ 2126484 w 2130215"/>
            <a:gd name="connsiteY0" fmla="*/ 0 h 1813787"/>
            <a:gd name="connsiteX1" fmla="*/ 2130215 w 2130215"/>
            <a:gd name="connsiteY1" fmla="*/ 1813787 h 1813787"/>
            <a:gd name="connsiteX2" fmla="*/ 0 w 2130215"/>
            <a:gd name="connsiteY2" fmla="*/ 16270 h 1813787"/>
            <a:gd name="connsiteX3" fmla="*/ 2126484 w 2130215"/>
            <a:gd name="connsiteY3" fmla="*/ 0 h 1813787"/>
            <a:gd name="connsiteX0" fmla="*/ 2126484 w 2126920"/>
            <a:gd name="connsiteY0" fmla="*/ 0 h 1823909"/>
            <a:gd name="connsiteX1" fmla="*/ 2126920 w 2126920"/>
            <a:gd name="connsiteY1" fmla="*/ 1823909 h 1823909"/>
            <a:gd name="connsiteX2" fmla="*/ 0 w 2126920"/>
            <a:gd name="connsiteY2" fmla="*/ 16270 h 1823909"/>
            <a:gd name="connsiteX3" fmla="*/ 2126484 w 2126920"/>
            <a:gd name="connsiteY3" fmla="*/ 0 h 18239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126920" h="1823909">
              <a:moveTo>
                <a:pt x="2126484" y="0"/>
              </a:moveTo>
              <a:cubicBezTo>
                <a:pt x="2126430" y="885049"/>
                <a:pt x="2122044" y="909137"/>
                <a:pt x="2126920" y="1823909"/>
              </a:cubicBezTo>
              <a:cubicBezTo>
                <a:pt x="1416848" y="1224737"/>
                <a:pt x="656714" y="593809"/>
                <a:pt x="0" y="16270"/>
              </a:cubicBezTo>
              <a:cubicBezTo>
                <a:pt x="840820" y="-2133"/>
                <a:pt x="1361490" y="1097"/>
                <a:pt x="2126484" y="0"/>
              </a:cubicBezTo>
              <a:close/>
            </a:path>
          </a:pathLst>
        </a:custGeom>
        <a:solidFill xmlns:a="http://schemas.openxmlformats.org/drawingml/2006/main">
          <a:schemeClr val="accent6">
            <a:alpha val="21176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E6C21-2322-47D8-B0A2-13947CC38873}">
  <dimension ref="B1:BH31"/>
  <sheetViews>
    <sheetView showGridLines="0" showRowColHeaders="0" tabSelected="1" zoomScale="115" zoomScaleNormal="115" workbookViewId="0">
      <selection activeCell="F11" sqref="F11"/>
    </sheetView>
  </sheetViews>
  <sheetFormatPr defaultColWidth="9.140625" defaultRowHeight="15" x14ac:dyDescent="0.25"/>
  <cols>
    <col min="1" max="1" width="9.140625" style="4"/>
    <col min="2" max="2" width="9.28515625" style="4" customWidth="1"/>
    <col min="3" max="3" width="3" style="4" customWidth="1"/>
    <col min="4" max="4" width="6" style="4" customWidth="1"/>
    <col min="5" max="5" width="7.7109375" style="4" customWidth="1"/>
    <col min="6" max="6" width="9.28515625" style="4" customWidth="1"/>
    <col min="7" max="7" width="3.140625" style="4" customWidth="1"/>
    <col min="8" max="8" width="6.140625" style="4" customWidth="1"/>
    <col min="9" max="9" width="12.42578125" style="4" customWidth="1"/>
    <col min="10" max="10" width="7.140625" style="4" bestFit="1" customWidth="1"/>
    <col min="11" max="12" width="7.140625" style="4" customWidth="1"/>
    <col min="13" max="20" width="7.140625" style="4" hidden="1" customWidth="1"/>
    <col min="21" max="21" width="6.28515625" style="4" hidden="1" customWidth="1"/>
    <col min="22" max="22" width="7.140625" style="4" hidden="1" customWidth="1"/>
    <col min="23" max="23" width="8.42578125" style="4" hidden="1" customWidth="1"/>
    <col min="24" max="28" width="7.140625" style="4" hidden="1" customWidth="1"/>
    <col min="29" max="29" width="11" style="4" hidden="1" customWidth="1"/>
    <col min="30" max="30" width="9.5703125" style="4" hidden="1" customWidth="1"/>
    <col min="31" max="31" width="9.140625" style="4" hidden="1" customWidth="1"/>
    <col min="32" max="32" width="12.140625" style="4" hidden="1" customWidth="1"/>
    <col min="33" max="35" width="8.85546875" style="4" customWidth="1"/>
    <col min="36" max="36" width="9.140625" style="4" customWidth="1"/>
    <col min="37" max="44" width="9.140625" style="4"/>
    <col min="45" max="56" width="0" style="4" hidden="1" customWidth="1"/>
    <col min="57" max="58" width="9.140625" style="4"/>
    <col min="59" max="59" width="0" style="4" hidden="1" customWidth="1"/>
    <col min="60" max="16384" width="9.140625" style="4"/>
  </cols>
  <sheetData>
    <row r="1" spans="2:60" ht="15.75" thickBot="1" x14ac:dyDescent="0.3"/>
    <row r="2" spans="2:60" ht="24" thickBot="1" x14ac:dyDescent="0.4">
      <c r="B2" s="64" t="s">
        <v>1</v>
      </c>
      <c r="C2" s="64"/>
      <c r="D2" s="64"/>
      <c r="E2" s="64"/>
      <c r="F2" s="64"/>
      <c r="G2" s="64"/>
      <c r="H2" s="64"/>
      <c r="I2" s="64"/>
      <c r="S2" s="4" t="s">
        <v>9</v>
      </c>
      <c r="W2" s="45" t="s">
        <v>12</v>
      </c>
      <c r="X2" s="47"/>
      <c r="Z2" s="45" t="s">
        <v>2</v>
      </c>
      <c r="AA2" s="47"/>
      <c r="AC2" s="4" t="s">
        <v>8</v>
      </c>
      <c r="AD2" s="4" t="s">
        <v>9</v>
      </c>
      <c r="AE2" s="4" t="s">
        <v>10</v>
      </c>
      <c r="AF2" s="4" t="s">
        <v>23</v>
      </c>
    </row>
    <row r="3" spans="2:60" ht="15.75" thickBot="1" x14ac:dyDescent="0.3">
      <c r="B3" s="16"/>
      <c r="C3" s="16"/>
      <c r="D3" s="16"/>
      <c r="E3" s="16"/>
      <c r="F3" s="16"/>
      <c r="G3" s="16"/>
      <c r="H3" s="16"/>
      <c r="I3" s="16"/>
      <c r="N3" s="45" t="s">
        <v>34</v>
      </c>
      <c r="O3" s="46"/>
      <c r="P3" s="47"/>
      <c r="S3" s="17" t="s">
        <v>11</v>
      </c>
      <c r="T3" s="18" t="s">
        <v>5</v>
      </c>
      <c r="U3" s="17" t="s">
        <v>15</v>
      </c>
      <c r="W3" s="19" t="s">
        <v>13</v>
      </c>
      <c r="X3" s="20" t="s">
        <v>14</v>
      </c>
      <c r="Z3" s="20" t="s">
        <v>13</v>
      </c>
      <c r="AA3" s="21" t="s">
        <v>14</v>
      </c>
      <c r="AC3" s="4" t="s">
        <v>20</v>
      </c>
      <c r="AD3" s="4" t="s">
        <v>24</v>
      </c>
      <c r="AE3" s="4" t="s">
        <v>35</v>
      </c>
      <c r="AF3" s="4" t="s">
        <v>33</v>
      </c>
      <c r="AJ3" s="9"/>
    </row>
    <row r="4" spans="2:60" x14ac:dyDescent="0.25">
      <c r="B4" s="33" t="s">
        <v>8</v>
      </c>
      <c r="C4" s="34"/>
      <c r="D4" s="34"/>
      <c r="E4" s="34"/>
      <c r="F4" s="33" t="s">
        <v>9</v>
      </c>
      <c r="G4" s="34"/>
      <c r="H4" s="34"/>
      <c r="I4" s="35"/>
      <c r="N4" s="68" t="s">
        <v>8</v>
      </c>
      <c r="O4" s="69"/>
      <c r="P4" s="22">
        <f>MATCH(B5,AC3:AC5,0)</f>
        <v>1</v>
      </c>
      <c r="S4" s="23">
        <v>8</v>
      </c>
      <c r="T4" s="24">
        <f>CONVERT(S4,"ft","m")</f>
        <v>2.4384000000000001</v>
      </c>
      <c r="U4" s="24">
        <f>$X$6-IF($P$7=1,0.305,0.229)-((T4/2)*-0.03)</f>
        <v>-0.44622400000000001</v>
      </c>
      <c r="W4" s="13">
        <f>INDEX(T4:T9,P5)/-2</f>
        <v>-1.2954000000000001</v>
      </c>
      <c r="X4" s="14">
        <v>0</v>
      </c>
      <c r="Z4" s="14">
        <v>0</v>
      </c>
      <c r="AA4" s="22">
        <f>Z4</f>
        <v>0</v>
      </c>
      <c r="AC4" s="4" t="s">
        <v>21</v>
      </c>
      <c r="AD4" s="4" t="s">
        <v>25</v>
      </c>
      <c r="AE4" s="4" t="s">
        <v>30</v>
      </c>
      <c r="AF4" s="4" t="s">
        <v>32</v>
      </c>
    </row>
    <row r="5" spans="2:60" ht="15.75" thickBot="1" x14ac:dyDescent="0.3">
      <c r="B5" s="36" t="s">
        <v>20</v>
      </c>
      <c r="C5" s="37"/>
      <c r="D5" s="37"/>
      <c r="E5" s="37"/>
      <c r="F5" s="36" t="s">
        <v>26</v>
      </c>
      <c r="G5" s="37"/>
      <c r="H5" s="37"/>
      <c r="I5" s="38"/>
      <c r="N5" s="58" t="s">
        <v>9</v>
      </c>
      <c r="O5" s="59"/>
      <c r="P5" s="22">
        <f>MATCH(F5,AD3:AD8,0)</f>
        <v>3</v>
      </c>
      <c r="S5" s="25">
        <v>8.25</v>
      </c>
      <c r="T5" s="26">
        <f t="shared" ref="T5:T9" si="0">CONVERT(S5,"ft","m")</f>
        <v>2.5146000000000002</v>
      </c>
      <c r="U5" s="26">
        <f t="shared" ref="U5:U9" si="1">$X$6-IF($P$7=1,0.305,0.229)-((T5/2)*-0.03)</f>
        <v>-0.445081</v>
      </c>
      <c r="W5" s="13">
        <v>0</v>
      </c>
      <c r="X5" s="14">
        <v>0</v>
      </c>
      <c r="Z5" s="14">
        <v>0.4572</v>
      </c>
      <c r="AA5" s="22">
        <v>0</v>
      </c>
      <c r="AC5" s="4" t="s">
        <v>22</v>
      </c>
      <c r="AD5" s="4" t="s">
        <v>26</v>
      </c>
      <c r="AE5" s="4" t="s">
        <v>31</v>
      </c>
    </row>
    <row r="6" spans="2:60" ht="15.75" thickBot="1" x14ac:dyDescent="0.3">
      <c r="B6" s="65"/>
      <c r="C6" s="66"/>
      <c r="D6" s="66"/>
      <c r="E6" s="66"/>
      <c r="F6" s="66"/>
      <c r="G6" s="66"/>
      <c r="H6" s="66"/>
      <c r="I6" s="67"/>
      <c r="N6" s="60" t="s">
        <v>10</v>
      </c>
      <c r="O6" s="60"/>
      <c r="P6" s="14">
        <f>IF(P4=3,1,MATCH(B8,AE3:AE6,0))</f>
        <v>2</v>
      </c>
      <c r="S6" s="23">
        <v>8.5</v>
      </c>
      <c r="T6" s="26">
        <f t="shared" si="0"/>
        <v>2.5908000000000002</v>
      </c>
      <c r="U6" s="26">
        <f t="shared" si="1"/>
        <v>-0.443938</v>
      </c>
      <c r="W6" s="13">
        <v>0</v>
      </c>
      <c r="X6" s="14">
        <f>IF(P6=1,-CONVERT(0.5,"in","m"),IF(P6=2,-CONVERT(7,"in","m"),IF(P6=3,-CONVERT(8,"in","m"),-CONVERT(9,"in","m"))))</f>
        <v>-0.17780000000000001</v>
      </c>
      <c r="Z6" s="14">
        <f>(0.2286-O20)/(0.5-0.03)</f>
        <v>1.5963021276595746</v>
      </c>
      <c r="AA6" s="22">
        <f>-(Z6-Z5)/2</f>
        <v>-0.56955106382978726</v>
      </c>
      <c r="AD6" s="4" t="s">
        <v>27</v>
      </c>
      <c r="AE6" s="4" t="s">
        <v>32</v>
      </c>
    </row>
    <row r="7" spans="2:60" ht="15.75" thickBot="1" x14ac:dyDescent="0.3">
      <c r="B7" s="33" t="s">
        <v>10</v>
      </c>
      <c r="C7" s="34"/>
      <c r="D7" s="34"/>
      <c r="E7" s="34"/>
      <c r="F7" s="33" t="s">
        <v>23</v>
      </c>
      <c r="G7" s="34"/>
      <c r="H7" s="34"/>
      <c r="I7" s="35"/>
      <c r="N7" s="70" t="s">
        <v>23</v>
      </c>
      <c r="O7" s="70"/>
      <c r="P7" s="8">
        <f>MATCH(F8,AF3:AF4,0)</f>
        <v>1</v>
      </c>
      <c r="S7" s="23">
        <v>9</v>
      </c>
      <c r="T7" s="26">
        <f t="shared" si="0"/>
        <v>2.7431999999999999</v>
      </c>
      <c r="U7" s="26">
        <f t="shared" si="1"/>
        <v>-0.44165199999999999</v>
      </c>
      <c r="W7" s="7">
        <f>INDEX(T4:T9,P5)/-2</f>
        <v>-1.2954000000000001</v>
      </c>
      <c r="X7" s="8">
        <f>IF(P6=1,-CONVERT(0.5,"in","m"),IF(P6=2,-CONVERT(7,"in","m"),IF(P6=3,-CONVERT(8,"in","m"),-CONVERT(9,"in","m"))))</f>
        <v>-0.17780000000000001</v>
      </c>
      <c r="Z7" s="8">
        <f>Z6+(4-ABS(AA6))</f>
        <v>5.0267510638297868</v>
      </c>
      <c r="AA7" s="21">
        <f>AA6-(4-ABS(AA6))</f>
        <v>-4</v>
      </c>
      <c r="AD7" s="4" t="s">
        <v>28</v>
      </c>
    </row>
    <row r="8" spans="2:60" ht="15.75" thickBot="1" x14ac:dyDescent="0.3">
      <c r="B8" s="36" t="s">
        <v>30</v>
      </c>
      <c r="C8" s="37"/>
      <c r="D8" s="37"/>
      <c r="E8" s="37"/>
      <c r="F8" s="71" t="s">
        <v>33</v>
      </c>
      <c r="G8" s="72"/>
      <c r="H8" s="72"/>
      <c r="I8" s="73"/>
      <c r="S8" s="23">
        <v>10</v>
      </c>
      <c r="T8" s="26">
        <f t="shared" si="0"/>
        <v>3.048</v>
      </c>
      <c r="U8" s="26">
        <f t="shared" si="1"/>
        <v>-0.43708000000000002</v>
      </c>
      <c r="AD8" s="4" t="s">
        <v>29</v>
      </c>
    </row>
    <row r="9" spans="2:60" ht="15.75" thickBot="1" x14ac:dyDescent="0.3">
      <c r="N9" s="57" t="s">
        <v>18</v>
      </c>
      <c r="O9" s="57"/>
      <c r="P9" s="57"/>
      <c r="S9" s="27">
        <v>11</v>
      </c>
      <c r="T9" s="28">
        <f t="shared" si="0"/>
        <v>3.3527999999999998</v>
      </c>
      <c r="U9" s="28">
        <f t="shared" si="1"/>
        <v>-0.432508</v>
      </c>
      <c r="Z9" s="45" t="s">
        <v>3</v>
      </c>
      <c r="AA9" s="47"/>
      <c r="BG9" s="4" t="s">
        <v>39</v>
      </c>
    </row>
    <row r="10" spans="2:60" ht="15.75" thickBot="1" x14ac:dyDescent="0.3">
      <c r="B10" s="61" t="s">
        <v>44</v>
      </c>
      <c r="C10" s="62"/>
      <c r="D10" s="62"/>
      <c r="E10" s="63"/>
      <c r="F10" s="61" t="s">
        <v>38</v>
      </c>
      <c r="G10" s="62"/>
      <c r="H10" s="62"/>
      <c r="I10" s="63"/>
      <c r="N10" s="4" t="s">
        <v>16</v>
      </c>
      <c r="O10" s="4" t="s">
        <v>17</v>
      </c>
      <c r="P10" s="4" t="s">
        <v>0</v>
      </c>
      <c r="Z10" s="19" t="s">
        <v>13</v>
      </c>
      <c r="AA10" s="20" t="s">
        <v>14</v>
      </c>
      <c r="BG10" s="4" t="s">
        <v>40</v>
      </c>
    </row>
    <row r="11" spans="2:60" ht="15.75" thickBot="1" x14ac:dyDescent="0.3">
      <c r="B11" s="2">
        <v>73.5</v>
      </c>
      <c r="C11" s="5" t="s">
        <v>4</v>
      </c>
      <c r="D11" s="1">
        <f>CONVERT(B11,"in","m")</f>
        <v>1.8669</v>
      </c>
      <c r="E11" s="6" t="s">
        <v>5</v>
      </c>
      <c r="F11" s="3">
        <v>35</v>
      </c>
      <c r="G11" s="5" t="s">
        <v>4</v>
      </c>
      <c r="H11" s="1">
        <f>-CONVERT(F11,"in","m")</f>
        <v>-0.88900000000000001</v>
      </c>
      <c r="I11" s="6" t="s">
        <v>5</v>
      </c>
      <c r="N11" s="9">
        <f>D11</f>
        <v>1.8669</v>
      </c>
      <c r="O11" s="4">
        <f>IF(N11&lt;Z5,0,IF(AND(Z6&gt;N11,N11&gt;Z5),_xlfn.FORECAST.LINEAR(N11,AA5:AA6,Z5:Z6),_xlfn.FORECAST.LINEAR(N11,AA6:AA7,Z6:Z7)))</f>
        <v>-0.84014893617021236</v>
      </c>
      <c r="P11" s="4" t="str">
        <f>IF(O11&gt;H11,"ZONE 3"," ")</f>
        <v>ZONE 3</v>
      </c>
      <c r="Z11" s="13">
        <f>Z6</f>
        <v>1.5963021276595746</v>
      </c>
      <c r="AA11" s="14">
        <f>AA6</f>
        <v>-0.56955106382978726</v>
      </c>
      <c r="BG11" s="4" t="s">
        <v>45</v>
      </c>
      <c r="BH11" s="15"/>
    </row>
    <row r="12" spans="2:60" ht="15.75" thickBot="1" x14ac:dyDescent="0.3">
      <c r="Z12" s="7">
        <f>Z11+(4-ABS(AA11))</f>
        <v>5.0267510638297868</v>
      </c>
      <c r="AA12" s="8">
        <f>-((Z12-Z11)/1.5)+AA11</f>
        <v>-2.8565170212765953</v>
      </c>
    </row>
    <row r="13" spans="2:60" ht="15.75" thickBot="1" x14ac:dyDescent="0.3">
      <c r="B13" s="39" t="s">
        <v>6</v>
      </c>
      <c r="C13" s="40"/>
      <c r="D13" s="40"/>
      <c r="E13" s="40"/>
      <c r="F13" s="40"/>
      <c r="G13" s="40"/>
      <c r="H13" s="40"/>
      <c r="I13" s="41"/>
      <c r="N13" s="57" t="s">
        <v>19</v>
      </c>
      <c r="O13" s="57"/>
      <c r="P13" s="57"/>
    </row>
    <row r="14" spans="2:60" ht="15.75" thickBot="1" x14ac:dyDescent="0.3">
      <c r="B14" s="42" t="str">
        <f>IF(P11="ZONE 3","ZONE 3",IF(P15="ZONE 2","ZONE 2","ZONE 1"))</f>
        <v>ZONE 3</v>
      </c>
      <c r="C14" s="43"/>
      <c r="D14" s="43"/>
      <c r="E14" s="43"/>
      <c r="F14" s="43"/>
      <c r="G14" s="43"/>
      <c r="H14" s="43"/>
      <c r="I14" s="44"/>
      <c r="N14" s="4" t="s">
        <v>16</v>
      </c>
      <c r="O14" s="4" t="s">
        <v>17</v>
      </c>
      <c r="P14" s="4" t="s">
        <v>0</v>
      </c>
    </row>
    <row r="15" spans="2:60" ht="15.75" thickBot="1" x14ac:dyDescent="0.3">
      <c r="B15" s="45" t="str">
        <f>IF(B14="Zone 3","WARNING",IF(B14="Zone 2","Caution"," "))</f>
        <v>WARNING</v>
      </c>
      <c r="C15" s="46"/>
      <c r="D15" s="46"/>
      <c r="E15" s="46"/>
      <c r="F15" s="46"/>
      <c r="G15" s="46"/>
      <c r="H15" s="46"/>
      <c r="I15" s="47"/>
      <c r="N15" s="9">
        <f>D11</f>
        <v>1.8669</v>
      </c>
      <c r="O15" s="4">
        <f>IF(N15&gt;Z11,_xlfn.FORECAST.LINEAR(N15,AA11:AA12,Z11:Z12),0)</f>
        <v>-0.7499496453900707</v>
      </c>
      <c r="P15" s="4" t="str">
        <f>IF(AND(H11&lt;O15,H11&gt;O11),"Zone 2"," ")</f>
        <v xml:space="preserve"> </v>
      </c>
    </row>
    <row r="16" spans="2:60" x14ac:dyDescent="0.25">
      <c r="B16" s="48" t="str">
        <f>IF(B14="Zone 3","EXCAVATION IS NOT ALLOWED UNDER TRAIN LOAD. STOP WORK IMMEDIATELY!",IF(B14="Zone 2","EXCAVATION IS ALLOWED UNDER WRITTEN DIRECTION OF A GEOTECHNICAL ENGINEER.","EXCAVATION ALLOWED UNDER DIRECTION OF ENGINEERING &amp; ASSET MANAGEMENT AND MAINTENANCE DELIVERY TRACK."))</f>
        <v>EXCAVATION IS NOT ALLOWED UNDER TRAIN LOAD. STOP WORK IMMEDIATELY!</v>
      </c>
      <c r="C16" s="49"/>
      <c r="D16" s="49"/>
      <c r="E16" s="49"/>
      <c r="F16" s="49"/>
      <c r="G16" s="49"/>
      <c r="H16" s="49"/>
      <c r="I16" s="50"/>
    </row>
    <row r="17" spans="2:15" ht="27.95" customHeight="1" thickBot="1" x14ac:dyDescent="0.3">
      <c r="B17" s="51"/>
      <c r="C17" s="52"/>
      <c r="D17" s="52"/>
      <c r="E17" s="52"/>
      <c r="F17" s="52"/>
      <c r="G17" s="52"/>
      <c r="H17" s="52"/>
      <c r="I17" s="53"/>
      <c r="N17" s="4" t="s">
        <v>36</v>
      </c>
    </row>
    <row r="18" spans="2:15" x14ac:dyDescent="0.25">
      <c r="B18" s="10"/>
      <c r="C18" s="10"/>
      <c r="D18" s="10"/>
      <c r="E18" s="10"/>
      <c r="F18" s="10"/>
      <c r="G18" s="10"/>
      <c r="H18" s="10"/>
      <c r="I18" s="10"/>
      <c r="N18" s="4" t="s">
        <v>16</v>
      </c>
      <c r="O18" s="4" t="s">
        <v>17</v>
      </c>
    </row>
    <row r="19" spans="2:15" x14ac:dyDescent="0.25">
      <c r="B19" s="56" t="str">
        <f>IF(B14="ZONE 3","Backfill Height Required to Egress Zone 3"," ")</f>
        <v>Backfill Height Required to Egress Zone 3</v>
      </c>
      <c r="C19" s="56"/>
      <c r="D19" s="56"/>
      <c r="E19" s="56"/>
      <c r="F19" s="56"/>
      <c r="G19" s="56"/>
      <c r="H19" s="56"/>
      <c r="I19" s="56"/>
      <c r="N19" s="4">
        <f>W7</f>
        <v>-1.2954000000000001</v>
      </c>
      <c r="O19" s="4">
        <f>X7-IF(P7=1,0.305,0.229)</f>
        <v>-0.48280000000000001</v>
      </c>
    </row>
    <row r="20" spans="2:15" x14ac:dyDescent="0.25">
      <c r="B20" s="56"/>
      <c r="C20" s="56"/>
      <c r="D20" s="56"/>
      <c r="E20" s="56"/>
      <c r="F20" s="56"/>
      <c r="G20" s="56"/>
      <c r="H20" s="56"/>
      <c r="I20" s="56"/>
      <c r="N20" s="4">
        <v>0</v>
      </c>
      <c r="O20" s="4">
        <f>O19+(N19*0.03)</f>
        <v>-0.52166199999999996</v>
      </c>
    </row>
    <row r="21" spans="2:15" x14ac:dyDescent="0.25">
      <c r="B21" s="54">
        <f>IF(B14="ZONE 3",CONVERT(F21,"m","in")," ")</f>
        <v>1.923270229519199</v>
      </c>
      <c r="C21" s="54"/>
      <c r="D21" s="54"/>
      <c r="E21" s="29" t="str">
        <f>IF(B14="ZONE 3","in"," ")</f>
        <v>in</v>
      </c>
      <c r="F21" s="55">
        <f>IF(B14="ZONE 3",ABS(H11)-ABS(O11)," ")</f>
        <v>4.8851063829787655E-2</v>
      </c>
      <c r="G21" s="55"/>
      <c r="H21" s="55"/>
      <c r="I21" s="11" t="str">
        <f>IF(B14="ZONE 3","m"," ")</f>
        <v>m</v>
      </c>
      <c r="N21" s="4">
        <f>Z6</f>
        <v>1.5963021276595746</v>
      </c>
      <c r="O21" s="4">
        <f>AA6</f>
        <v>-0.56955106382978726</v>
      </c>
    </row>
    <row r="22" spans="2:15" ht="15.75" thickBot="1" x14ac:dyDescent="0.3">
      <c r="B22" s="10"/>
      <c r="C22" s="10"/>
      <c r="D22" s="10"/>
      <c r="E22" s="10"/>
      <c r="F22" s="10"/>
      <c r="G22" s="10"/>
      <c r="H22" s="10"/>
      <c r="I22" s="10"/>
    </row>
    <row r="23" spans="2:15" ht="15.75" thickBot="1" x14ac:dyDescent="0.3">
      <c r="B23" s="30" t="s">
        <v>42</v>
      </c>
      <c r="C23" s="31"/>
      <c r="D23" s="31"/>
      <c r="E23" s="31"/>
      <c r="F23" s="31"/>
      <c r="G23" s="31"/>
      <c r="H23" s="31"/>
      <c r="I23" s="32"/>
      <c r="N23" s="4" t="s">
        <v>37</v>
      </c>
    </row>
    <row r="24" spans="2:15" x14ac:dyDescent="0.25">
      <c r="B24" s="79"/>
      <c r="C24" s="80"/>
      <c r="D24" s="80"/>
      <c r="E24" s="80"/>
      <c r="F24" s="75" t="s">
        <v>41</v>
      </c>
      <c r="G24" s="75"/>
      <c r="H24" s="75"/>
      <c r="I24" s="76"/>
      <c r="N24" s="4">
        <f>N21</f>
        <v>1.5963021276595746</v>
      </c>
      <c r="O24" s="4">
        <f>O21</f>
        <v>-0.56955106382978726</v>
      </c>
    </row>
    <row r="25" spans="2:15" ht="15.75" thickBot="1" x14ac:dyDescent="0.3">
      <c r="B25" s="81"/>
      <c r="C25" s="82"/>
      <c r="D25" s="82"/>
      <c r="E25" s="82"/>
      <c r="F25" s="77" t="s">
        <v>43</v>
      </c>
      <c r="G25" s="77"/>
      <c r="H25" s="77"/>
      <c r="I25" s="78"/>
      <c r="N25" s="4">
        <v>5</v>
      </c>
      <c r="O25" s="4">
        <f>O24</f>
        <v>-0.56955106382978726</v>
      </c>
    </row>
    <row r="26" spans="2:15" x14ac:dyDescent="0.25">
      <c r="B26" s="12"/>
      <c r="D26" s="9"/>
      <c r="F26" s="12"/>
      <c r="H26" s="9"/>
    </row>
    <row r="27" spans="2:15" ht="75" customHeight="1" x14ac:dyDescent="0.25">
      <c r="B27" s="74" t="s">
        <v>7</v>
      </c>
      <c r="C27" s="74"/>
      <c r="D27" s="74"/>
      <c r="E27" s="74"/>
      <c r="F27" s="74"/>
      <c r="G27" s="74"/>
      <c r="H27" s="74"/>
      <c r="I27" s="74"/>
    </row>
    <row r="28" spans="2:15" ht="14.45" customHeight="1" x14ac:dyDescent="0.25">
      <c r="B28" s="10"/>
      <c r="C28" s="10"/>
      <c r="D28" s="10"/>
      <c r="E28" s="10"/>
      <c r="F28" s="10"/>
      <c r="G28" s="10"/>
      <c r="H28" s="10"/>
      <c r="I28" s="10"/>
    </row>
    <row r="29" spans="2:15" ht="14.45" customHeight="1" x14ac:dyDescent="0.25">
      <c r="B29" s="10"/>
      <c r="C29" s="10"/>
      <c r="D29" s="10"/>
      <c r="E29" s="10"/>
      <c r="F29" s="10"/>
      <c r="G29" s="10"/>
      <c r="H29" s="10"/>
      <c r="I29" s="10"/>
    </row>
    <row r="30" spans="2:15" x14ac:dyDescent="0.25">
      <c r="B30" s="10"/>
      <c r="C30" s="10"/>
      <c r="D30" s="10"/>
      <c r="E30" s="10"/>
      <c r="F30" s="10"/>
      <c r="G30" s="10"/>
      <c r="H30" s="10"/>
      <c r="I30" s="10"/>
    </row>
    <row r="31" spans="2:15" x14ac:dyDescent="0.25">
      <c r="B31" s="10"/>
      <c r="C31" s="10"/>
      <c r="D31" s="10"/>
      <c r="E31" s="10"/>
      <c r="F31" s="10"/>
      <c r="G31" s="10"/>
      <c r="H31" s="10"/>
      <c r="I31" s="10"/>
    </row>
  </sheetData>
  <sheetProtection algorithmName="SHA-512" hashValue="BW649QGz2Fi2YxgD4woahFl174pNmzOZTcaZO0l3zyF1U8gO3Gv+ADkCzRBw6TrOvNa73Vm5Zrvdan2LRP9I/Q==" saltValue="r03HpgNkumlk252G3G7rVg==" spinCount="100000" sheet="1" selectLockedCells="1"/>
  <protectedRanges>
    <protectedRange algorithmName="SHA-512" hashValue="nVSYeZxfsNUArfcYGPATqG/bnDxcgk5aSPZG90VxLKduiS6DNrlNPUOIrKiknNCpfL2JRaCK2Q26tkxWbwebkg==" saltValue="iAgFKvaYjLcb+9cG1E1vuA==" spinCount="100000" sqref="S1:S2 S4:S1048576 X1:X4 X6:X1048576 J1:M1048576 Q1:R1048576 N1:P6 BG10 T1:W1048576 N8:P1048576 Y1:BF1048576 BI1:BL1048576 BG1:BH9 BG11:BH1048576" name="Range1"/>
  </protectedRanges>
  <mergeCells count="35">
    <mergeCell ref="B27:I27"/>
    <mergeCell ref="F24:I24"/>
    <mergeCell ref="F25:I25"/>
    <mergeCell ref="B24:E24"/>
    <mergeCell ref="B25:E25"/>
    <mergeCell ref="Z9:AA9"/>
    <mergeCell ref="N3:P3"/>
    <mergeCell ref="N4:O4"/>
    <mergeCell ref="N7:O7"/>
    <mergeCell ref="F8:I8"/>
    <mergeCell ref="B2:I2"/>
    <mergeCell ref="W2:X2"/>
    <mergeCell ref="Z2:AA2"/>
    <mergeCell ref="B6:I6"/>
    <mergeCell ref="B4:E4"/>
    <mergeCell ref="F4:I4"/>
    <mergeCell ref="N13:P13"/>
    <mergeCell ref="N5:O5"/>
    <mergeCell ref="N6:O6"/>
    <mergeCell ref="N9:P9"/>
    <mergeCell ref="B10:E10"/>
    <mergeCell ref="F10:I10"/>
    <mergeCell ref="B8:E8"/>
    <mergeCell ref="B23:I23"/>
    <mergeCell ref="B7:E7"/>
    <mergeCell ref="F7:I7"/>
    <mergeCell ref="B5:E5"/>
    <mergeCell ref="F5:I5"/>
    <mergeCell ref="B13:I13"/>
    <mergeCell ref="B14:I14"/>
    <mergeCell ref="B15:I15"/>
    <mergeCell ref="B16:I17"/>
    <mergeCell ref="B21:D21"/>
    <mergeCell ref="F21:H21"/>
    <mergeCell ref="B19:I20"/>
  </mergeCells>
  <conditionalFormatting sqref="B14:I14">
    <cfRule type="containsText" dxfId="18" priority="19" operator="containsText" text="Zone 1">
      <formula>NOT(ISERROR(SEARCH("Zone 1",B14)))</formula>
    </cfRule>
    <cfRule type="containsText" dxfId="17" priority="20" operator="containsText" text="ZONE 2">
      <formula>NOT(ISERROR(SEARCH("ZONE 2",B14)))</formula>
    </cfRule>
    <cfRule type="containsText" dxfId="16" priority="21" operator="containsText" text="ZONE 3">
      <formula>NOT(ISERROR(SEARCH("ZONE 3",B14)))</formula>
    </cfRule>
  </conditionalFormatting>
  <conditionalFormatting sqref="H26">
    <cfRule type="notContainsBlanks" dxfId="15" priority="16">
      <formula>LEN(TRIM(H26))&gt;0</formula>
    </cfRule>
  </conditionalFormatting>
  <conditionalFormatting sqref="F26">
    <cfRule type="notContainsBlanks" dxfId="14" priority="15">
      <formula>LEN(TRIM(F26))&gt;0</formula>
    </cfRule>
  </conditionalFormatting>
  <conditionalFormatting sqref="B26">
    <cfRule type="notContainsBlanks" dxfId="13" priority="14">
      <formula>LEN(TRIM(B26))&gt;0</formula>
    </cfRule>
  </conditionalFormatting>
  <conditionalFormatting sqref="B26:I26">
    <cfRule type="notContainsBlanks" dxfId="12" priority="13">
      <formula>LEN(TRIM(B26))&gt;0</formula>
    </cfRule>
  </conditionalFormatting>
  <conditionalFormatting sqref="I26">
    <cfRule type="notContainsBlanks" dxfId="11" priority="12">
      <formula>LEN(TRIM(I26))&gt;0</formula>
    </cfRule>
  </conditionalFormatting>
  <conditionalFormatting sqref="G26">
    <cfRule type="notContainsBlanks" dxfId="10" priority="11">
      <formula>LEN(TRIM(G26))&gt;0</formula>
    </cfRule>
  </conditionalFormatting>
  <conditionalFormatting sqref="E26">
    <cfRule type="notContainsBlanks" dxfId="9" priority="10">
      <formula>LEN(TRIM(E26))&gt;0</formula>
    </cfRule>
  </conditionalFormatting>
  <conditionalFormatting sqref="C26">
    <cfRule type="notContainsBlanks" dxfId="8" priority="9">
      <formula>LEN(TRIM(C26))&gt;0</formula>
    </cfRule>
  </conditionalFormatting>
  <conditionalFormatting sqref="B15:I15">
    <cfRule type="containsText" dxfId="7" priority="6" operator="containsText" text="CAUTION">
      <formula>NOT(ISERROR(SEARCH("CAUTION",B15)))</formula>
    </cfRule>
    <cfRule type="containsText" dxfId="6" priority="8" operator="containsText" text="WARNING">
      <formula>NOT(ISERROR(SEARCH("WARNING",B15)))</formula>
    </cfRule>
  </conditionalFormatting>
  <conditionalFormatting sqref="B19:I20">
    <cfRule type="notContainsBlanks" dxfId="5" priority="26">
      <formula>LEN(TRIM(B19))&gt;0</formula>
    </cfRule>
  </conditionalFormatting>
  <conditionalFormatting sqref="B21:I21">
    <cfRule type="notContainsBlanks" dxfId="4" priority="4">
      <formula>LEN(TRIM(B21))&gt;0</formula>
    </cfRule>
    <cfRule type="notContainsBlanks" dxfId="3" priority="5">
      <formula>LEN(TRIM(B21))&gt;0</formula>
    </cfRule>
  </conditionalFormatting>
  <conditionalFormatting sqref="B21:D21">
    <cfRule type="notContainsBlanks" dxfId="2" priority="3">
      <formula>LEN(TRIM(B21))&gt;0</formula>
    </cfRule>
  </conditionalFormatting>
  <conditionalFormatting sqref="F21:H21">
    <cfRule type="notContainsBlanks" dxfId="1" priority="2">
      <formula>LEN(TRIM(F21))&gt;0</formula>
    </cfRule>
  </conditionalFormatting>
  <conditionalFormatting sqref="I21">
    <cfRule type="notContainsBlanks" dxfId="0" priority="22">
      <formula>LEN(TRIM(I21))&gt;0</formula>
    </cfRule>
  </conditionalFormatting>
  <dataValidations count="4">
    <dataValidation type="list" allowBlank="1" showInputMessage="1" showErrorMessage="1" sqref="B5:E5" xr:uid="{58C9DF0D-4BEE-450D-A468-30D739406D5E}">
      <formula1>$AC$3:$AC$5</formula1>
    </dataValidation>
    <dataValidation type="list" allowBlank="1" showInputMessage="1" showErrorMessage="1" sqref="F5:I5" xr:uid="{B5F63FE7-E527-4C63-AE7A-9277E5412353}">
      <formula1>$AD$3:$AD$8</formula1>
    </dataValidation>
    <dataValidation type="list" allowBlank="1" showInputMessage="1" showErrorMessage="1" sqref="B8:E8" xr:uid="{4518ED26-D820-491D-A4BE-E04D21B3B9AB}">
      <formula1>$AE$3:$AE$6</formula1>
    </dataValidation>
    <dataValidation type="list" allowBlank="1" showInputMessage="1" showErrorMessage="1" sqref="F8:I8" xr:uid="{3646A85A-AA5A-4EED-9A56-60E85B39DAAA}">
      <formula1>$AF$3:$AF$4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Group Box 4">
              <controlPr defaultSize="0" autoFill="0" autoPict="0">
                <anchor moveWithCells="1">
                  <from>
                    <xdr:col>0</xdr:col>
                    <xdr:colOff>600075</xdr:colOff>
                    <xdr:row>3</xdr:row>
                    <xdr:rowOff>180975</xdr:rowOff>
                  </from>
                  <to>
                    <xdr:col>3</xdr:col>
                    <xdr:colOff>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Group Box 5">
              <controlPr defaultSize="0" autoFill="0" autoPict="0">
                <anchor moveWithCells="1">
                  <from>
                    <xdr:col>3</xdr:col>
                    <xdr:colOff>114300</xdr:colOff>
                    <xdr:row>3</xdr:row>
                    <xdr:rowOff>104775</xdr:rowOff>
                  </from>
                  <to>
                    <xdr:col>5</xdr:col>
                    <xdr:colOff>209550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6" name="Group Box 12">
              <controlPr defaultSize="0" autoFill="0" autoPict="0">
                <anchor moveWithCells="1">
                  <from>
                    <xdr:col>6</xdr:col>
                    <xdr:colOff>0</xdr:colOff>
                    <xdr:row>3</xdr:row>
                    <xdr:rowOff>85725</xdr:rowOff>
                  </from>
                  <to>
                    <xdr:col>8</xdr:col>
                    <xdr:colOff>295275</xdr:colOff>
                    <xdr:row>8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6F24D27E8F3F458B5B9A646831FA6B" ma:contentTypeVersion="14" ma:contentTypeDescription="Create a new document." ma:contentTypeScope="" ma:versionID="706642238dd8754ab0283ee0f2c3988f">
  <xsd:schema xmlns:xsd="http://www.w3.org/2001/XMLSchema" xmlns:xs="http://www.w3.org/2001/XMLSchema" xmlns:p="http://schemas.microsoft.com/office/2006/metadata/properties" xmlns:ns3="37a96abb-a5c7-49d1-8c32-a75dddea6df5" xmlns:ns4="3a8347db-8354-486a-a52f-662d6017170c" targetNamespace="http://schemas.microsoft.com/office/2006/metadata/properties" ma:root="true" ma:fieldsID="023827194e7947e0d0f318be32df03e7" ns3:_="" ns4:_="">
    <xsd:import namespace="37a96abb-a5c7-49d1-8c32-a75dddea6df5"/>
    <xsd:import namespace="3a8347db-8354-486a-a52f-662d601717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a96abb-a5c7-49d1-8c32-a75dddea6d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8347db-8354-486a-a52f-662d6017170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890401-3118-436D-8EB8-29857D9559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a96abb-a5c7-49d1-8c32-a75dddea6df5"/>
    <ds:schemaRef ds:uri="3a8347db-8354-486a-a52f-662d601717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ABB627-C66F-40A9-A4E7-B5A013C6FFF9}">
  <ds:schemaRefs>
    <ds:schemaRef ds:uri="http://purl.org/dc/dcmitype/"/>
    <ds:schemaRef ds:uri="http://schemas.microsoft.com/office/2006/documentManagement/types"/>
    <ds:schemaRef ds:uri="http://purl.org/dc/terms/"/>
    <ds:schemaRef ds:uri="37a96abb-a5c7-49d1-8c32-a75dddea6df5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3a8347db-8354-486a-a52f-662d6017170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1DB593B-AD37-45F5-80A1-5BF17DED3A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Excavation Zone Calc (from EOT)</vt:lpstr>
    </vt:vector>
  </TitlesOfParts>
  <Manager/>
  <Company>Metrolinx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D'Andrea</dc:creator>
  <cp:keywords/>
  <dc:description/>
  <cp:lastModifiedBy>Marc D'Andrea</cp:lastModifiedBy>
  <cp:revision/>
  <dcterms:created xsi:type="dcterms:W3CDTF">2022-10-17T18:10:17Z</dcterms:created>
  <dcterms:modified xsi:type="dcterms:W3CDTF">2023-08-16T12:49:49Z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0x010100856F24D27E8F3F458B5B9A646831FA6B</vt:lpwstr>
  </property>
  <property fmtid="{D5CDD505-2E9C-101B-9397-08002B2CF9AE}" pid="3" name="MediaServiceImageTags">
    <vt:lpwstr/>
  </property>
</Properties>
</file>